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ropbox\Libertarian\"/>
    </mc:Choice>
  </mc:AlternateContent>
  <xr:revisionPtr revIDLastSave="0" documentId="13_ncr:1_{84819119-2B0C-401A-9B3F-8847616F0D68}" xr6:coauthVersionLast="47" xr6:coauthVersionMax="47" xr10:uidLastSave="{00000000-0000-0000-0000-000000000000}"/>
  <bookViews>
    <workbookView xWindow="-120" yWindow="-120" windowWidth="29040" windowHeight="15840" xr2:uid="{694B8322-C397-4038-9A5F-54C00F7BA0A4}"/>
  </bookViews>
  <sheets>
    <sheet name="Budget 2025" sheetId="1" r:id="rId1"/>
    <sheet name="January" sheetId="4" r:id="rId2"/>
    <sheet name="February" sheetId="5" r:id="rId3"/>
    <sheet name="March" sheetId="6" r:id="rId4"/>
    <sheet name="April" sheetId="7" r:id="rId5"/>
    <sheet name="May" sheetId="8" r:id="rId6"/>
    <sheet name="June" sheetId="9" r:id="rId7"/>
    <sheet name="July" sheetId="10" r:id="rId8"/>
    <sheet name="Aug" sheetId="11" r:id="rId9"/>
    <sheet name="Sept" sheetId="12" r:id="rId10"/>
    <sheet name="Oct" sheetId="13" r:id="rId11"/>
    <sheet name="Nov" sheetId="14" r:id="rId12"/>
    <sheet name="Dec" sheetId="15" r:id="rId13"/>
    <sheet name="IT Division" sheetId="2" r:id="rId14"/>
    <sheet name="Sheet1" sheetId="3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4" l="1"/>
  <c r="E2" i="14"/>
  <c r="E3" i="13"/>
  <c r="E2" i="13"/>
  <c r="E3" i="12"/>
  <c r="E2" i="12"/>
  <c r="E3" i="11"/>
  <c r="E2" i="11"/>
  <c r="E3" i="10"/>
  <c r="E2" i="10"/>
  <c r="C1" i="3"/>
  <c r="B1" i="3"/>
  <c r="E3" i="9"/>
  <c r="E2" i="9"/>
  <c r="E3" i="8"/>
  <c r="E2" i="8"/>
  <c r="B4" i="5"/>
  <c r="B2" i="4"/>
  <c r="B4" i="4" s="1"/>
  <c r="E3" i="15"/>
  <c r="E2" i="15"/>
  <c r="B4" i="9"/>
  <c r="B4" i="7"/>
  <c r="B4" i="6"/>
  <c r="E2" i="6"/>
  <c r="E2" i="7" s="1"/>
  <c r="E3" i="6"/>
  <c r="E3" i="7" s="1"/>
  <c r="B4" i="15"/>
  <c r="B4" i="14"/>
  <c r="B4" i="13"/>
  <c r="B4" i="12"/>
  <c r="B4" i="11"/>
  <c r="B4" i="10"/>
  <c r="B4" i="8"/>
  <c r="E3" i="4"/>
  <c r="E3" i="5" s="1"/>
  <c r="G26" i="1"/>
  <c r="J26" i="1"/>
  <c r="M26" i="1"/>
  <c r="N25" i="1"/>
  <c r="D26" i="1"/>
  <c r="E2" i="4" l="1"/>
  <c r="E2" i="5" s="1"/>
  <c r="E4" i="5" s="1"/>
  <c r="E4" i="7"/>
  <c r="E4" i="12"/>
  <c r="E4" i="15"/>
  <c r="E4" i="10"/>
  <c r="E4" i="13"/>
  <c r="E4" i="9"/>
  <c r="E4" i="11"/>
  <c r="E4" i="14"/>
  <c r="E4" i="6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M64" i="1"/>
  <c r="L64" i="1"/>
  <c r="K64" i="1"/>
  <c r="J64" i="1"/>
  <c r="I64" i="1"/>
  <c r="H64" i="1"/>
  <c r="G64" i="1"/>
  <c r="F64" i="1"/>
  <c r="E64" i="1"/>
  <c r="D64" i="1"/>
  <c r="C64" i="1"/>
  <c r="B64" i="1"/>
  <c r="N63" i="1"/>
  <c r="N62" i="1"/>
  <c r="N61" i="1"/>
  <c r="N60" i="1"/>
  <c r="M57" i="1"/>
  <c r="L57" i="1"/>
  <c r="K57" i="1"/>
  <c r="J57" i="1"/>
  <c r="I57" i="1"/>
  <c r="H57" i="1"/>
  <c r="G57" i="1"/>
  <c r="F57" i="1"/>
  <c r="E57" i="1"/>
  <c r="D57" i="1"/>
  <c r="C57" i="1"/>
  <c r="B57" i="1"/>
  <c r="N56" i="1"/>
  <c r="N55" i="1"/>
  <c r="N54" i="1"/>
  <c r="N53" i="1"/>
  <c r="N52" i="1"/>
  <c r="M50" i="1"/>
  <c r="L50" i="1"/>
  <c r="K50" i="1"/>
  <c r="J50" i="1"/>
  <c r="I50" i="1"/>
  <c r="H50" i="1"/>
  <c r="G50" i="1"/>
  <c r="F50" i="1"/>
  <c r="E50" i="1"/>
  <c r="D50" i="1"/>
  <c r="C50" i="1"/>
  <c r="B50" i="1"/>
  <c r="N49" i="1"/>
  <c r="N48" i="1"/>
  <c r="N47" i="1"/>
  <c r="N46" i="1"/>
  <c r="N45" i="1"/>
  <c r="N44" i="1"/>
  <c r="M42" i="1"/>
  <c r="L42" i="1"/>
  <c r="K42" i="1"/>
  <c r="J42" i="1"/>
  <c r="I42" i="1"/>
  <c r="H42" i="1"/>
  <c r="G42" i="1"/>
  <c r="F42" i="1"/>
  <c r="E42" i="1"/>
  <c r="D42" i="1"/>
  <c r="C42" i="1"/>
  <c r="B42" i="1"/>
  <c r="N41" i="1"/>
  <c r="N40" i="1"/>
  <c r="N39" i="1"/>
  <c r="N37" i="1"/>
  <c r="N33" i="1"/>
  <c r="N32" i="1"/>
  <c r="N31" i="1"/>
  <c r="N30" i="1"/>
  <c r="N29" i="1"/>
  <c r="L26" i="1"/>
  <c r="K26" i="1"/>
  <c r="I26" i="1"/>
  <c r="H26" i="1"/>
  <c r="F26" i="1"/>
  <c r="E26" i="1"/>
  <c r="C26" i="1"/>
  <c r="B26" i="1"/>
  <c r="N24" i="1"/>
  <c r="N23" i="1"/>
  <c r="N22" i="1"/>
  <c r="N21" i="1"/>
  <c r="M14" i="1"/>
  <c r="M16" i="1" s="1"/>
  <c r="C2" i="15" s="1"/>
  <c r="D2" i="15" s="1"/>
  <c r="L14" i="1"/>
  <c r="L16" i="1" s="1"/>
  <c r="C2" i="14" s="1"/>
  <c r="D2" i="14" s="1"/>
  <c r="K14" i="1"/>
  <c r="K16" i="1" s="1"/>
  <c r="C2" i="13" s="1"/>
  <c r="D2" i="13" s="1"/>
  <c r="J14" i="1"/>
  <c r="J16" i="1" s="1"/>
  <c r="C2" i="12" s="1"/>
  <c r="I14" i="1"/>
  <c r="I16" i="1" s="1"/>
  <c r="C2" i="11" s="1"/>
  <c r="H14" i="1"/>
  <c r="H16" i="1" s="1"/>
  <c r="C2" i="10" s="1"/>
  <c r="D2" i="10" s="1"/>
  <c r="G14" i="1"/>
  <c r="G16" i="1" s="1"/>
  <c r="C2" i="9" s="1"/>
  <c r="F14" i="1"/>
  <c r="F16" i="1" s="1"/>
  <c r="C2" i="8" s="1"/>
  <c r="E14" i="1"/>
  <c r="E16" i="1" s="1"/>
  <c r="C2" i="7" s="1"/>
  <c r="D2" i="7" s="1"/>
  <c r="D14" i="1"/>
  <c r="D16" i="1" s="1"/>
  <c r="C2" i="6" s="1"/>
  <c r="D2" i="6" s="1"/>
  <c r="C14" i="1"/>
  <c r="C16" i="1" s="1"/>
  <c r="C2" i="5" s="1"/>
  <c r="D2" i="5" s="1"/>
  <c r="B14" i="1"/>
  <c r="B16" i="1" s="1"/>
  <c r="M13" i="1"/>
  <c r="L13" i="1"/>
  <c r="K13" i="1"/>
  <c r="J13" i="1"/>
  <c r="I13" i="1"/>
  <c r="H13" i="1"/>
  <c r="G13" i="1"/>
  <c r="E13" i="1"/>
  <c r="D13" i="1"/>
  <c r="C13" i="1"/>
  <c r="B13" i="1"/>
  <c r="N11" i="1"/>
  <c r="N10" i="1"/>
  <c r="N9" i="1"/>
  <c r="N7" i="1"/>
  <c r="N6" i="1"/>
  <c r="N5" i="1"/>
  <c r="N4" i="1"/>
  <c r="E4" i="4" l="1"/>
  <c r="N26" i="1"/>
  <c r="D2" i="8"/>
  <c r="E58" i="1"/>
  <c r="E66" i="1" s="1"/>
  <c r="C3" i="7" s="1"/>
  <c r="D3" i="7" s="1"/>
  <c r="I58" i="1"/>
  <c r="I66" i="1" s="1"/>
  <c r="C3" i="11" s="1"/>
  <c r="D3" i="11" s="1"/>
  <c r="D2" i="9"/>
  <c r="F2" i="15"/>
  <c r="F2" i="14"/>
  <c r="F2" i="13"/>
  <c r="F2" i="12"/>
  <c r="F2" i="11"/>
  <c r="F2" i="10"/>
  <c r="F2" i="9"/>
  <c r="F2" i="8"/>
  <c r="F2" i="5"/>
  <c r="F2" i="6"/>
  <c r="F2" i="7"/>
  <c r="G2" i="7" s="1"/>
  <c r="C2" i="4"/>
  <c r="D2" i="12"/>
  <c r="D2" i="11"/>
  <c r="M58" i="1"/>
  <c r="F58" i="1"/>
  <c r="J58" i="1"/>
  <c r="N35" i="1"/>
  <c r="N42" i="1"/>
  <c r="N50" i="1"/>
  <c r="C58" i="1"/>
  <c r="G58" i="1"/>
  <c r="K58" i="1"/>
  <c r="D58" i="1"/>
  <c r="H58" i="1"/>
  <c r="L58" i="1"/>
  <c r="L66" i="1" s="1"/>
  <c r="C3" i="14" s="1"/>
  <c r="B58" i="1"/>
  <c r="B66" i="1" s="1"/>
  <c r="N13" i="1"/>
  <c r="N64" i="1"/>
  <c r="N16" i="1"/>
  <c r="N57" i="1"/>
  <c r="N14" i="1"/>
  <c r="I17" i="1" l="1"/>
  <c r="E17" i="1"/>
  <c r="D3" i="14"/>
  <c r="C4" i="14"/>
  <c r="D4" i="14" s="1"/>
  <c r="G2" i="5"/>
  <c r="G2" i="11"/>
  <c r="G2" i="15"/>
  <c r="C4" i="11"/>
  <c r="D4" i="11" s="1"/>
  <c r="B17" i="1"/>
  <c r="C3" i="4"/>
  <c r="C4" i="4" s="1"/>
  <c r="N58" i="1"/>
  <c r="N66" i="1" s="1"/>
  <c r="N17" i="1" s="1"/>
  <c r="F2" i="4"/>
  <c r="G2" i="4" s="1"/>
  <c r="D2" i="4"/>
  <c r="G2" i="8"/>
  <c r="G2" i="12"/>
  <c r="L17" i="1"/>
  <c r="M66" i="1"/>
  <c r="C3" i="15" s="1"/>
  <c r="G2" i="9"/>
  <c r="G2" i="13"/>
  <c r="G2" i="6"/>
  <c r="G2" i="10"/>
  <c r="G2" i="14"/>
  <c r="C4" i="7"/>
  <c r="D4" i="7" s="1"/>
  <c r="K66" i="1"/>
  <c r="J66" i="1"/>
  <c r="H66" i="1"/>
  <c r="G66" i="1"/>
  <c r="F66" i="1"/>
  <c r="D66" i="1"/>
  <c r="C66" i="1"/>
  <c r="M17" i="1" l="1"/>
  <c r="F3" i="11"/>
  <c r="G3" i="11" s="1"/>
  <c r="J17" i="1"/>
  <c r="C3" i="12"/>
  <c r="F3" i="9"/>
  <c r="F3" i="13"/>
  <c r="F3" i="5"/>
  <c r="K17" i="1"/>
  <c r="C3" i="13"/>
  <c r="F3" i="10"/>
  <c r="F3" i="14"/>
  <c r="F3" i="15"/>
  <c r="F4" i="4"/>
  <c r="G4" i="4" s="1"/>
  <c r="D4" i="4"/>
  <c r="F3" i="7"/>
  <c r="G3" i="7" s="1"/>
  <c r="F3" i="4"/>
  <c r="G3" i="4" s="1"/>
  <c r="D3" i="4"/>
  <c r="D17" i="1"/>
  <c r="C3" i="6"/>
  <c r="F17" i="1"/>
  <c r="C3" i="8"/>
  <c r="G17" i="1"/>
  <c r="C3" i="9"/>
  <c r="C17" i="1"/>
  <c r="C3" i="5"/>
  <c r="H17" i="1"/>
  <c r="C3" i="10"/>
  <c r="C4" i="15"/>
  <c r="D4" i="15" s="1"/>
  <c r="D3" i="15"/>
  <c r="F3" i="8"/>
  <c r="F3" i="12"/>
  <c r="F3" i="6"/>
  <c r="F4" i="11" l="1"/>
  <c r="G4" i="11" s="1"/>
  <c r="D3" i="10"/>
  <c r="C4" i="10"/>
  <c r="D4" i="10" s="1"/>
  <c r="F4" i="7"/>
  <c r="G4" i="7" s="1"/>
  <c r="G3" i="6"/>
  <c r="F4" i="6"/>
  <c r="G4" i="6" s="1"/>
  <c r="G3" i="15"/>
  <c r="F4" i="15"/>
  <c r="G4" i="15" s="1"/>
  <c r="D3" i="12"/>
  <c r="C4" i="12"/>
  <c r="D4" i="12" s="1"/>
  <c r="D3" i="9"/>
  <c r="C4" i="9"/>
  <c r="D4" i="9" s="1"/>
  <c r="G3" i="14"/>
  <c r="F4" i="14"/>
  <c r="G4" i="14" s="1"/>
  <c r="G3" i="5"/>
  <c r="F4" i="5"/>
  <c r="G4" i="5" s="1"/>
  <c r="G3" i="13"/>
  <c r="F4" i="13"/>
  <c r="G4" i="13" s="1"/>
  <c r="G3" i="12"/>
  <c r="F4" i="12"/>
  <c r="G4" i="12" s="1"/>
  <c r="D3" i="6"/>
  <c r="C4" i="6"/>
  <c r="D4" i="6" s="1"/>
  <c r="G3" i="8"/>
  <c r="F4" i="8"/>
  <c r="G4" i="8" s="1"/>
  <c r="G3" i="10"/>
  <c r="F4" i="10"/>
  <c r="G4" i="10" s="1"/>
  <c r="D3" i="5"/>
  <c r="C4" i="5"/>
  <c r="D4" i="5" s="1"/>
  <c r="D3" i="8"/>
  <c r="C4" i="8"/>
  <c r="D4" i="8" s="1"/>
  <c r="D3" i="13"/>
  <c r="C4" i="13"/>
  <c r="D4" i="13" s="1"/>
  <c r="G3" i="9"/>
  <c r="F4" i="9"/>
  <c r="G4" i="9" s="1"/>
</calcChain>
</file>

<file path=xl/sharedStrings.xml><?xml version="1.0" encoding="utf-8"?>
<sst xmlns="http://schemas.openxmlformats.org/spreadsheetml/2006/main" count="243" uniqueCount="109">
  <si>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</si>
  <si>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</si>
  <si>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</si>
  <si>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</si>
  <si>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</si>
  <si>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</si>
  <si>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</si>
  <si>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</si>
  <si>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</si>
  <si>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</si>
  <si>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</si>
  <si>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</si>
  <si>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</si>
  <si>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Revenue</t>
  </si>
  <si>
    <t xml:space="preserve">   4000 Donations</t>
  </si>
  <si>
    <t xml:space="preserve">      4100 Membership Dues</t>
  </si>
  <si>
    <t xml:space="preserve">      4100 Lifetime Memberships</t>
  </si>
  <si>
    <t xml:space="preserve">      4200 General Donations</t>
  </si>
  <si>
    <t xml:space="preserve">      4300 Net Paid Fundraising Revenue</t>
  </si>
  <si>
    <t xml:space="preserve">      4400 Convention Revenue</t>
  </si>
  <si>
    <t xml:space="preserve">         4410 Auction</t>
  </si>
  <si>
    <t xml:space="preserve">         4420 Tickets</t>
  </si>
  <si>
    <t xml:space="preserve">         4430 Other</t>
  </si>
  <si>
    <t xml:space="preserve">      Total 4400 Convention Revenue</t>
  </si>
  <si>
    <t xml:space="preserve">   Total 4000 Donations</t>
  </si>
  <si>
    <t>Total Revenue</t>
  </si>
  <si>
    <t>Gross Profit</t>
  </si>
  <si>
    <t>Expenditures</t>
  </si>
  <si>
    <t xml:space="preserve">   5000 Operations</t>
  </si>
  <si>
    <t xml:space="preserve">      5100 Financial Expenses</t>
  </si>
  <si>
    <t xml:space="preserve">      5200 Postal Expenses</t>
  </si>
  <si>
    <t xml:space="preserve">      5400 Insurance Expense</t>
  </si>
  <si>
    <t xml:space="preserve">      5500 Miscellaneous Expenses</t>
  </si>
  <si>
    <t xml:space="preserve">      5600 Executive Director Commission</t>
  </si>
  <si>
    <t xml:space="preserve">   Total 5000 Operations</t>
  </si>
  <si>
    <t xml:space="preserve">   6000 Division Operations</t>
  </si>
  <si>
    <t xml:space="preserve">      6025 IT Division</t>
  </si>
  <si>
    <t xml:space="preserve">         6010 Voter Database</t>
  </si>
  <si>
    <t xml:space="preserve">         6020 Domain Names</t>
  </si>
  <si>
    <t xml:space="preserve">         6030 Website Hosting Expenses</t>
  </si>
  <si>
    <t xml:space="preserve">         6030 Bluehost Domain Privacy</t>
  </si>
  <si>
    <t xml:space="preserve">         6030 Bluehost SSL Certificate</t>
  </si>
  <si>
    <t xml:space="preserve">      Total 6025 IT Division</t>
  </si>
  <si>
    <t xml:space="preserve">      6100 Communications Division</t>
  </si>
  <si>
    <t xml:space="preserve">         6110 E-mailing Expenses</t>
  </si>
  <si>
    <t xml:space="preserve">         6120 Advertising and Promotions</t>
  </si>
  <si>
    <t xml:space="preserve">            6121 Marketing</t>
  </si>
  <si>
    <t xml:space="preserve">            6122 Promotional Materials</t>
  </si>
  <si>
    <t xml:space="preserve">            6123 Social Media</t>
  </si>
  <si>
    <t xml:space="preserve">      Total 6100 Communications Division</t>
  </si>
  <si>
    <t xml:space="preserve">      6300 Field Operations Division</t>
  </si>
  <si>
    <t xml:space="preserve">         6305 Membership</t>
  </si>
  <si>
    <t xml:space="preserve">         6310 Outreach Materials</t>
  </si>
  <si>
    <t xml:space="preserve">         6330 Outreach Booths</t>
  </si>
  <si>
    <t xml:space="preserve">         6340 Advertising and Promotions</t>
  </si>
  <si>
    <t xml:space="preserve">         6350 Precinct Committeeperson Materials (Even years in Political Division</t>
  </si>
  <si>
    <t xml:space="preserve">         6360 Parties and Special Events</t>
  </si>
  <si>
    <t xml:space="preserve">      Total 6300 Field Development Division</t>
  </si>
  <si>
    <t xml:space="preserve">      6400 Political Division</t>
  </si>
  <si>
    <t xml:space="preserve">         6410 Ballot Access Funding***</t>
  </si>
  <si>
    <t xml:space="preserve">         6420 Candidate Expenses</t>
  </si>
  <si>
    <t xml:space="preserve">         6430 Legislation</t>
  </si>
  <si>
    <t xml:space="preserve">         6440 Precinct Committeemen Materials (Odd years in Field Ops Division)</t>
  </si>
  <si>
    <t xml:space="preserve">         6450 Misc Expenses</t>
  </si>
  <si>
    <t xml:space="preserve">      Total 6400 Political Division</t>
  </si>
  <si>
    <t xml:space="preserve">   Total 6000 Division Operations</t>
  </si>
  <si>
    <t xml:space="preserve">   6500 Convention</t>
  </si>
  <si>
    <t xml:space="preserve">      6510 Hotel and Banquet</t>
  </si>
  <si>
    <t xml:space="preserve">      6520 Supplies and Materials</t>
  </si>
  <si>
    <t xml:space="preserve">      6540 Promotion and Advertising</t>
  </si>
  <si>
    <t xml:space="preserve">      6550 Speakers</t>
  </si>
  <si>
    <t xml:space="preserve">   Total 6500 Convention</t>
  </si>
  <si>
    <t>Total Expenditures</t>
  </si>
  <si>
    <t xml:space="preserve">        4440 Ballot Access</t>
  </si>
  <si>
    <t>SBOE Voter Database Purchase ****</t>
  </si>
  <si>
    <t>Total 6010 Voter Database</t>
  </si>
  <si>
    <t>lpillinois.com Domain Name Registration</t>
  </si>
  <si>
    <t>lpillinois.org Domain Name Registration</t>
  </si>
  <si>
    <t>Total 6020 Domain Names</t>
  </si>
  <si>
    <t>AWS SES ****</t>
  </si>
  <si>
    <t>Bluehost Dedicated IP</t>
  </si>
  <si>
    <t>Bluehost Domain Privacy</t>
  </si>
  <si>
    <t>Bluehost SSL Certificate</t>
  </si>
  <si>
    <t>Total 6030 Website Hosting Expenses</t>
  </si>
  <si>
    <t>Web conferencing (3 licenses)</t>
  </si>
  <si>
    <t>Document Collaboration</t>
  </si>
  <si>
    <t xml:space="preserve">Total 6050 Conference / Document Share </t>
  </si>
  <si>
    <t xml:space="preserve">         6050 Web Conferencing</t>
  </si>
  <si>
    <t>Budget</t>
  </si>
  <si>
    <t>Difference</t>
  </si>
  <si>
    <t>YTD</t>
  </si>
  <si>
    <t>Expenses</t>
  </si>
  <si>
    <t>Net Income</t>
  </si>
  <si>
    <t>Cash</t>
  </si>
  <si>
    <t/>
  </si>
  <si>
    <t>send to</t>
  </si>
  <si>
    <t>bod@lpillinois.org</t>
  </si>
  <si>
    <t>Jan '24</t>
  </si>
  <si>
    <t>Feb '24</t>
  </si>
  <si>
    <t>Mar '24</t>
  </si>
  <si>
    <t>Apr '24</t>
  </si>
  <si>
    <t>May '24</t>
  </si>
  <si>
    <t>June '24</t>
  </si>
  <si>
    <t>July '24</t>
  </si>
  <si>
    <t>Aug '24</t>
  </si>
  <si>
    <t>Sept'24</t>
  </si>
  <si>
    <t>Oct'24</t>
  </si>
  <si>
    <t>Nov'24</t>
  </si>
  <si>
    <t>Dec'24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</si>
</sst>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#,##0.00"/>
    <numFmt numFmtId="166" formatCode="&quot;$&quot;#,##0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393A3D"/>
      <name val="Calibri"/>
      <family val="2"/>
    </font>
    <font>
      <sz val="13"/>
      <color rgb="FF000000"/>
      <name val="Calibri"/>
      <family val="2"/>
    </font>
    <font>
      <sz val="13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12" fillId="0" borderId="0"/>
    <xf numFmtId="0" fontId="14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/>
  </cellStyleXfs>
  <cellXfs count="67">
    <xf numFmtId="0" fontId="0" fillId="0" borderId="0" xfId="0"/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0" fontId="6" fillId="0" borderId="0" xfId="0" applyFont="1"/>
    <xf numFmtId="0" fontId="8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164" fontId="10" fillId="2" borderId="0" xfId="0" applyNumberFormat="1" applyFont="1" applyFill="1" applyAlignment="1">
      <alignment wrapText="1"/>
    </xf>
    <xf numFmtId="0" fontId="0" fillId="2" borderId="0" xfId="0" applyFill="1"/>
    <xf numFmtId="0" fontId="8" fillId="3" borderId="0" xfId="0" applyFont="1" applyFill="1" applyAlignment="1">
      <alignment horizontal="left" wrapText="1"/>
    </xf>
    <xf numFmtId="165" fontId="9" fillId="3" borderId="0" xfId="0" applyNumberFormat="1" applyFont="1" applyFill="1" applyAlignment="1">
      <alignment horizontal="left" wrapText="1"/>
    </xf>
    <xf numFmtId="165" fontId="10" fillId="3" borderId="0" xfId="0" applyNumberFormat="1" applyFont="1" applyFill="1" applyAlignment="1">
      <alignment wrapText="1"/>
    </xf>
    <xf numFmtId="0" fontId="0" fillId="3" borderId="0" xfId="0" applyFill="1"/>
    <xf numFmtId="0" fontId="8" fillId="0" borderId="0" xfId="0" applyFont="1" applyAlignment="1">
      <alignment horizontal="left" wrapText="1"/>
    </xf>
    <xf numFmtId="165" fontId="9" fillId="0" borderId="0" xfId="0" applyNumberFormat="1" applyFont="1" applyAlignment="1">
      <alignment horizontal="left" wrapText="1"/>
    </xf>
    <xf numFmtId="165" fontId="10" fillId="0" borderId="0" xfId="0" applyNumberFormat="1" applyFont="1" applyAlignment="1">
      <alignment horizontal="right" wrapText="1"/>
    </xf>
    <xf numFmtId="165" fontId="8" fillId="0" borderId="2" xfId="0" applyNumberFormat="1" applyFont="1" applyBorder="1" applyAlignment="1">
      <alignment horizontal="right" wrapText="1"/>
    </xf>
    <xf numFmtId="8" fontId="9" fillId="0" borderId="2" xfId="0" applyNumberFormat="1" applyFont="1" applyBorder="1" applyAlignment="1">
      <alignment horizontal="right" wrapText="1"/>
    </xf>
    <xf numFmtId="8" fontId="8" fillId="0" borderId="2" xfId="0" applyNumberFormat="1" applyFont="1" applyBorder="1" applyAlignment="1">
      <alignment horizontal="right" wrapText="1"/>
    </xf>
    <xf numFmtId="165" fontId="8" fillId="0" borderId="0" xfId="0" applyNumberFormat="1" applyFont="1" applyAlignment="1">
      <alignment horizontal="right" wrapText="1"/>
    </xf>
    <xf numFmtId="165" fontId="9" fillId="2" borderId="0" xfId="0" applyNumberFormat="1" applyFont="1" applyFill="1" applyAlignment="1">
      <alignment horizontal="left" wrapText="1"/>
    </xf>
    <xf numFmtId="165" fontId="10" fillId="2" borderId="0" xfId="0" applyNumberFormat="1" applyFont="1" applyFill="1" applyAlignment="1">
      <alignment wrapText="1"/>
    </xf>
    <xf numFmtId="165" fontId="10" fillId="0" borderId="0" xfId="0" applyNumberFormat="1" applyFont="1" applyAlignment="1">
      <alignment wrapText="1"/>
    </xf>
    <xf numFmtId="0" fontId="11" fillId="0" borderId="0" xfId="0" applyFont="1" applyAlignment="1">
      <alignment horizontal="left" wrapText="1"/>
    </xf>
    <xf numFmtId="0" fontId="11" fillId="3" borderId="0" xfId="0" applyFont="1" applyFill="1" applyAlignment="1">
      <alignment horizontal="left" wrapText="1"/>
    </xf>
    <xf numFmtId="165" fontId="8" fillId="3" borderId="0" xfId="0" applyNumberFormat="1" applyFont="1" applyFill="1" applyAlignment="1">
      <alignment horizontal="right" wrapText="1"/>
    </xf>
    <xf numFmtId="0" fontId="0" fillId="0" borderId="0" xfId="0" applyAlignment="1">
      <alignment wrapText="1"/>
    </xf>
    <xf numFmtId="0" fontId="5" fillId="0" borderId="0" xfId="1"/>
    <xf numFmtId="1" fontId="5" fillId="0" borderId="0" xfId="2" applyNumberFormat="1" applyFont="1" applyProtection="1">
      <protection locked="0"/>
    </xf>
    <xf numFmtId="1" fontId="5" fillId="0" borderId="3" xfId="2" applyNumberFormat="1" applyFont="1" applyBorder="1" applyProtection="1">
      <protection locked="0"/>
    </xf>
    <xf numFmtId="44" fontId="5" fillId="0" borderId="0" xfId="2" applyNumberFormat="1" applyFont="1" applyProtection="1">
      <protection locked="0"/>
    </xf>
    <xf numFmtId="44" fontId="5" fillId="0" borderId="3" xfId="2" applyNumberFormat="1" applyFont="1" applyBorder="1" applyProtection="1">
      <protection locked="0"/>
    </xf>
    <xf numFmtId="0" fontId="5" fillId="0" borderId="4" xfId="1" applyBorder="1"/>
    <xf numFmtId="44" fontId="5" fillId="0" borderId="4" xfId="2" applyNumberFormat="1" applyFont="1" applyBorder="1" applyProtection="1">
      <protection locked="0"/>
    </xf>
    <xf numFmtId="0" fontId="5" fillId="0" borderId="3" xfId="1" applyBorder="1"/>
    <xf numFmtId="0" fontId="13" fillId="0" borderId="5" xfId="1" applyFont="1" applyBorder="1"/>
    <xf numFmtId="44" fontId="13" fillId="0" borderId="5" xfId="2" applyNumberFormat="1" applyFont="1" applyBorder="1" applyProtection="1">
      <protection locked="0"/>
    </xf>
    <xf numFmtId="44" fontId="13" fillId="0" borderId="5" xfId="1" applyNumberFormat="1" applyFont="1" applyBorder="1"/>
    <xf numFmtId="44" fontId="13" fillId="0" borderId="3" xfId="2" applyNumberFormat="1" applyFont="1" applyBorder="1" applyProtection="1">
      <protection locked="0"/>
    </xf>
    <xf numFmtId="0" fontId="13" fillId="0" borderId="6" xfId="1" applyFont="1" applyBorder="1"/>
    <xf numFmtId="0" fontId="4" fillId="0" borderId="0" xfId="5"/>
    <xf numFmtId="0" fontId="4" fillId="0" borderId="3" xfId="5" applyBorder="1" applyAlignment="1">
      <alignment horizontal="center"/>
    </xf>
    <xf numFmtId="166" fontId="4" fillId="0" borderId="7" xfId="5" applyNumberFormat="1" applyBorder="1"/>
    <xf numFmtId="166" fontId="4" fillId="0" borderId="0" xfId="5" applyNumberFormat="1"/>
    <xf numFmtId="166" fontId="4" fillId="0" borderId="8" xfId="5" applyNumberFormat="1" applyBorder="1"/>
    <xf numFmtId="166" fontId="4" fillId="0" borderId="9" xfId="5" applyNumberFormat="1" applyBorder="1"/>
    <xf numFmtId="166" fontId="4" fillId="0" borderId="10" xfId="5" applyNumberFormat="1" applyBorder="1"/>
    <xf numFmtId="166" fontId="0" fillId="0" borderId="11" xfId="6" applyNumberFormat="1" applyFont="1" applyBorder="1"/>
    <xf numFmtId="0" fontId="4" fillId="0" borderId="3" xfId="5" applyBorder="1"/>
    <xf numFmtId="166" fontId="4" fillId="0" borderId="3" xfId="5" applyNumberFormat="1" applyBorder="1"/>
    <xf numFmtId="166" fontId="0" fillId="0" borderId="3" xfId="6" applyNumberFormat="1" applyFont="1" applyBorder="1"/>
    <xf numFmtId="166" fontId="4" fillId="0" borderId="12" xfId="5" applyNumberFormat="1" applyBorder="1"/>
    <xf numFmtId="0" fontId="4" fillId="0" borderId="0" xfId="5" quotePrefix="1"/>
    <xf numFmtId="0" fontId="4" fillId="0" borderId="0" xfId="5" applyAlignment="1">
      <alignment horizontal="right"/>
    </xf>
    <xf numFmtId="0" fontId="14" fillId="0" borderId="0" xfId="4"/>
    <xf numFmtId="0" fontId="16" fillId="0" borderId="0" xfId="7" applyFont="1"/>
    <xf numFmtId="0" fontId="15" fillId="0" borderId="0" xfId="7"/>
    <xf numFmtId="0" fontId="17" fillId="0" borderId="0" xfId="7" applyFont="1"/>
    <xf numFmtId="14" fontId="17" fillId="0" borderId="0" xfId="7" applyNumberFormat="1" applyFont="1"/>
    <xf numFmtId="8" fontId="17" fillId="0" borderId="0" xfId="7" applyNumberFormat="1" applyFont="1"/>
    <xf numFmtId="0" fontId="18" fillId="0" borderId="0" xfId="7" applyFont="1"/>
    <xf numFmtId="14" fontId="18" fillId="0" borderId="0" xfId="7" applyNumberFormat="1" applyFont="1"/>
    <xf numFmtId="8" fontId="18" fillId="0" borderId="0" xfId="7" applyNumberFormat="1" applyFont="1"/>
    <xf numFmtId="8" fontId="4" fillId="0" borderId="0" xfId="5" applyNumberFormat="1"/>
    <xf numFmtId="166" fontId="4" fillId="0" borderId="13" xfId="5" applyNumberFormat="1" applyBorder="1"/>
    <xf numFmtId="0" fontId="3" fillId="0" borderId="0" xfId="5" applyFont="1"/>
    <xf numFmtId="17" fontId="2" fillId="0" borderId="3" xfId="5" applyNumberFormat="1" applyFont="1" applyBorder="1" applyAlignment="1">
      <alignment horizontal="center"/>
    </xf>
    <xf numFmtId="0" fontId="1" fillId="0" borderId="0" xfId="5" applyFont="1"/>
  </cellXfs>
  <cellStyles count="8">
    <cellStyle name="Comma 2" xfId="2" xr:uid="{D5E3056A-C59C-4F20-A295-D3940990C078}"/>
    <cellStyle name="Comma 2 2" xfId="6" xr:uid="{AE5F0D9D-F679-40DD-92BA-3DDC0197FAE0}"/>
    <cellStyle name="Hyperlink" xfId="4" builtinId="8"/>
    <cellStyle name="Normal" xfId="0" builtinId="0"/>
    <cellStyle name="Normal 2" xfId="3" xr:uid="{DBC765F2-3D17-415F-9988-2AC3EF3C9A3C}"/>
    <cellStyle name="Normal 2 2" xfId="5" xr:uid="{D87F129B-3B14-4DBA-A64C-F1B6F11AE88A}"/>
    <cellStyle name="Normal 3" xfId="1" xr:uid="{A8CDF283-DBD6-430F-B745-F6CD8D1527F6}"/>
    <cellStyle name="Normal 4" xfId="7" xr:uid="{DDEE786D-1715-4EB5-A61F-B549C8A452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od@lpillinois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bod@lpillinois.or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bod@lpillinois.org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od@lpillinois.or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od@lpillinois.or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bod@lpillinois.org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bod@lpillinois.org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bod@lpillinois.org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bod@lpillinois.org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bod@lpillinois.org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mailto:bod@lpillinois.org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bod@lpillinoi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118E6-9BA5-42B9-AFAD-C148C0499673}">
  <dimension ref="A1:N70"/>
  <sheetViews>
    <sheetView tabSelected="1" zoomScale="130" zoomScaleNormal="130" workbookViewId="0"/>
  </sheetViews>
  <sheetFormatPr defaultRowHeight="15" x14ac:dyDescent="0.25"/>
  <cols>
    <col min="1" max="1" width="39.7109375" customWidth="1"/>
    <col min="2" max="14" width="12.7109375" customWidth="1"/>
  </cols>
  <sheetData>
    <row r="1" spans="1:14" s="3" customFormat="1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12</v>
      </c>
    </row>
    <row r="2" spans="1:14" s="7" customFormat="1" x14ac:dyDescent="0.25">
      <c r="A2" s="4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4" s="11" customFormat="1" x14ac:dyDescent="0.25">
      <c r="A3" s="8" t="s">
        <v>14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14" x14ac:dyDescent="0.25">
      <c r="A4" s="12" t="s">
        <v>15</v>
      </c>
      <c r="B4" s="13">
        <v>350</v>
      </c>
      <c r="C4" s="13">
        <v>350</v>
      </c>
      <c r="D4" s="13">
        <v>350</v>
      </c>
      <c r="E4" s="13">
        <v>350</v>
      </c>
      <c r="F4" s="13">
        <v>350</v>
      </c>
      <c r="G4" s="13">
        <v>350</v>
      </c>
      <c r="H4" s="13">
        <v>350</v>
      </c>
      <c r="I4" s="13">
        <v>350</v>
      </c>
      <c r="J4" s="13">
        <v>350</v>
      </c>
      <c r="K4" s="13">
        <v>350</v>
      </c>
      <c r="L4" s="13">
        <v>350</v>
      </c>
      <c r="M4" s="13">
        <v>350</v>
      </c>
      <c r="N4" s="14">
        <f>SUM(B4:M4)</f>
        <v>4200</v>
      </c>
    </row>
    <row r="5" spans="1:14" x14ac:dyDescent="0.25">
      <c r="A5" s="12" t="s">
        <v>16</v>
      </c>
      <c r="B5" s="13">
        <v>0</v>
      </c>
      <c r="C5" s="13"/>
      <c r="D5" s="13">
        <v>0</v>
      </c>
      <c r="E5" s="13"/>
      <c r="G5" s="13"/>
      <c r="H5" s="13">
        <v>1200</v>
      </c>
      <c r="I5" s="13"/>
      <c r="J5" s="13"/>
      <c r="K5" s="13"/>
      <c r="L5" s="13"/>
      <c r="M5" s="13"/>
      <c r="N5" s="14">
        <f>SUM(B5:M5)</f>
        <v>1200</v>
      </c>
    </row>
    <row r="6" spans="1:14" x14ac:dyDescent="0.25">
      <c r="A6" s="12" t="s">
        <v>17</v>
      </c>
      <c r="B6" s="13">
        <v>300</v>
      </c>
      <c r="C6" s="13">
        <v>300</v>
      </c>
      <c r="D6" s="13">
        <v>300</v>
      </c>
      <c r="E6" s="13">
        <v>300</v>
      </c>
      <c r="F6" s="13">
        <v>300</v>
      </c>
      <c r="G6" s="13">
        <v>300</v>
      </c>
      <c r="H6" s="13">
        <v>300</v>
      </c>
      <c r="I6" s="13">
        <v>300</v>
      </c>
      <c r="J6" s="13">
        <v>300</v>
      </c>
      <c r="K6" s="13">
        <v>300</v>
      </c>
      <c r="L6" s="13">
        <v>300</v>
      </c>
      <c r="M6" s="13">
        <v>300</v>
      </c>
      <c r="N6" s="14">
        <f>SUM(B6:M6)</f>
        <v>3600</v>
      </c>
    </row>
    <row r="7" spans="1:14" x14ac:dyDescent="0.25">
      <c r="A7" s="12" t="s">
        <v>18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>
        <f>SUM(B7:M7)</f>
        <v>0</v>
      </c>
    </row>
    <row r="8" spans="1:14" s="11" customFormat="1" x14ac:dyDescent="0.25">
      <c r="A8" s="8" t="s">
        <v>19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</row>
    <row r="9" spans="1:14" x14ac:dyDescent="0.25">
      <c r="A9" s="12" t="s">
        <v>20</v>
      </c>
      <c r="B9" s="13"/>
      <c r="C9" s="13"/>
      <c r="D9" s="13">
        <v>0</v>
      </c>
      <c r="E9" s="13"/>
      <c r="F9" s="13"/>
      <c r="G9" s="13"/>
      <c r="H9" s="13"/>
      <c r="I9" s="13"/>
      <c r="J9" s="13"/>
      <c r="K9" s="13"/>
      <c r="L9" s="13"/>
      <c r="M9" s="13"/>
      <c r="N9" s="14">
        <f>SUM(B9:M9)</f>
        <v>0</v>
      </c>
    </row>
    <row r="10" spans="1:14" x14ac:dyDescent="0.25">
      <c r="A10" s="12" t="s">
        <v>21</v>
      </c>
      <c r="B10" s="13">
        <v>0</v>
      </c>
      <c r="C10" s="13">
        <v>0</v>
      </c>
      <c r="D10" s="13">
        <v>0</v>
      </c>
      <c r="E10" s="13"/>
      <c r="F10" s="13"/>
      <c r="G10" s="13"/>
      <c r="H10" s="13"/>
      <c r="I10" s="13"/>
      <c r="J10" s="13"/>
      <c r="K10" s="13"/>
      <c r="L10" s="13"/>
      <c r="M10" s="13"/>
      <c r="N10" s="14">
        <f t="shared" ref="N10:N11" si="0">SUM(B10:M10)</f>
        <v>0</v>
      </c>
    </row>
    <row r="11" spans="1:14" x14ac:dyDescent="0.25">
      <c r="A11" s="12" t="s">
        <v>22</v>
      </c>
      <c r="B11" s="13"/>
      <c r="C11" s="13">
        <v>0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>
        <f t="shared" si="0"/>
        <v>0</v>
      </c>
    </row>
    <row r="12" spans="1:14" x14ac:dyDescent="0.25">
      <c r="A12" s="12" t="s">
        <v>73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4">
        <v>0</v>
      </c>
    </row>
    <row r="13" spans="1:14" x14ac:dyDescent="0.25">
      <c r="A13" s="12" t="s">
        <v>23</v>
      </c>
      <c r="B13" s="13">
        <f>SUM(B9:B11)</f>
        <v>0</v>
      </c>
      <c r="C13" s="13">
        <f t="shared" ref="C13:M13" si="1">SUM(C9:C11)</f>
        <v>0</v>
      </c>
      <c r="D13" s="13">
        <f t="shared" si="1"/>
        <v>0</v>
      </c>
      <c r="E13" s="13">
        <f t="shared" si="1"/>
        <v>0</v>
      </c>
      <c r="F13" s="13">
        <v>0</v>
      </c>
      <c r="G13" s="13">
        <f t="shared" si="1"/>
        <v>0</v>
      </c>
      <c r="H13" s="13">
        <f t="shared" si="1"/>
        <v>0</v>
      </c>
      <c r="I13" s="13">
        <f t="shared" si="1"/>
        <v>0</v>
      </c>
      <c r="J13" s="13">
        <f t="shared" si="1"/>
        <v>0</v>
      </c>
      <c r="K13" s="13">
        <f t="shared" si="1"/>
        <v>0</v>
      </c>
      <c r="L13" s="13">
        <f t="shared" si="1"/>
        <v>0</v>
      </c>
      <c r="M13" s="13">
        <f t="shared" si="1"/>
        <v>0</v>
      </c>
      <c r="N13" s="15">
        <f>SUM(B13:M13)</f>
        <v>0</v>
      </c>
    </row>
    <row r="14" spans="1:14" x14ac:dyDescent="0.25">
      <c r="A14" s="12" t="s">
        <v>24</v>
      </c>
      <c r="B14" s="13">
        <f>SUM(B4:B11)</f>
        <v>650</v>
      </c>
      <c r="C14" s="13">
        <f t="shared" ref="C14:M14" si="2">SUM(C4:C11)</f>
        <v>650</v>
      </c>
      <c r="D14" s="13">
        <f t="shared" si="2"/>
        <v>650</v>
      </c>
      <c r="E14" s="13">
        <f t="shared" si="2"/>
        <v>650</v>
      </c>
      <c r="F14" s="13">
        <f t="shared" si="2"/>
        <v>650</v>
      </c>
      <c r="G14" s="13">
        <f t="shared" si="2"/>
        <v>650</v>
      </c>
      <c r="H14" s="13">
        <f t="shared" si="2"/>
        <v>1850</v>
      </c>
      <c r="I14" s="13">
        <f t="shared" si="2"/>
        <v>650</v>
      </c>
      <c r="J14" s="13">
        <f t="shared" si="2"/>
        <v>650</v>
      </c>
      <c r="K14" s="13">
        <f t="shared" si="2"/>
        <v>650</v>
      </c>
      <c r="L14" s="13">
        <f t="shared" si="2"/>
        <v>650</v>
      </c>
      <c r="M14" s="13">
        <f t="shared" si="2"/>
        <v>650</v>
      </c>
      <c r="N14" s="15">
        <f>SUM(B14:M14)</f>
        <v>9000</v>
      </c>
    </row>
    <row r="15" spans="1:14" x14ac:dyDescent="0.2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</row>
    <row r="16" spans="1:14" x14ac:dyDescent="0.25">
      <c r="A16" s="12" t="s">
        <v>25</v>
      </c>
      <c r="B16" s="13">
        <f>B14</f>
        <v>650</v>
      </c>
      <c r="C16" s="13">
        <f t="shared" ref="C16:M16" si="3">C14</f>
        <v>650</v>
      </c>
      <c r="D16" s="13">
        <f t="shared" si="3"/>
        <v>650</v>
      </c>
      <c r="E16" s="13">
        <f t="shared" si="3"/>
        <v>650</v>
      </c>
      <c r="F16" s="13">
        <f t="shared" si="3"/>
        <v>650</v>
      </c>
      <c r="G16" s="13">
        <f t="shared" si="3"/>
        <v>650</v>
      </c>
      <c r="H16" s="13">
        <f t="shared" si="3"/>
        <v>1850</v>
      </c>
      <c r="I16" s="13">
        <f t="shared" si="3"/>
        <v>650</v>
      </c>
      <c r="J16" s="13">
        <f t="shared" si="3"/>
        <v>650</v>
      </c>
      <c r="K16" s="13">
        <f t="shared" si="3"/>
        <v>650</v>
      </c>
      <c r="L16" s="13">
        <f t="shared" si="3"/>
        <v>650</v>
      </c>
      <c r="M16" s="13">
        <f t="shared" si="3"/>
        <v>650</v>
      </c>
      <c r="N16" s="15">
        <f>SUM(B16:M16)</f>
        <v>9000</v>
      </c>
    </row>
    <row r="17" spans="1:14" x14ac:dyDescent="0.25">
      <c r="A17" s="12" t="s">
        <v>26</v>
      </c>
      <c r="B17" s="16">
        <f>(B16)-(B66)</f>
        <v>-1238.5100000000002</v>
      </c>
      <c r="C17" s="16">
        <f t="shared" ref="C17:M17" si="4">(C16)-(C66)</f>
        <v>-262.5</v>
      </c>
      <c r="D17" s="16">
        <f t="shared" si="4"/>
        <v>-505.5</v>
      </c>
      <c r="E17" s="16">
        <f t="shared" si="4"/>
        <v>-758.77999999999975</v>
      </c>
      <c r="F17" s="16">
        <f t="shared" si="4"/>
        <v>-149.5</v>
      </c>
      <c r="G17" s="16">
        <f t="shared" si="4"/>
        <v>-849.5</v>
      </c>
      <c r="H17" s="16">
        <f t="shared" si="4"/>
        <v>127.5</v>
      </c>
      <c r="I17" s="16">
        <f t="shared" si="4"/>
        <v>-299.5</v>
      </c>
      <c r="J17" s="16">
        <f t="shared" si="4"/>
        <v>50.5</v>
      </c>
      <c r="K17" s="16">
        <f t="shared" si="4"/>
        <v>-229.5</v>
      </c>
      <c r="L17" s="16">
        <f t="shared" si="4"/>
        <v>102.5</v>
      </c>
      <c r="M17" s="16">
        <f t="shared" si="4"/>
        <v>102.5</v>
      </c>
      <c r="N17" s="17">
        <f>(N16)-(N66)</f>
        <v>-3910.2900000000009</v>
      </c>
    </row>
    <row r="18" spans="1:14" x14ac:dyDescent="0.2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8"/>
    </row>
    <row r="19" spans="1:14" s="7" customFormat="1" x14ac:dyDescent="0.25">
      <c r="A19" s="4" t="s">
        <v>27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0"/>
    </row>
    <row r="20" spans="1:14" s="11" customFormat="1" x14ac:dyDescent="0.25">
      <c r="A20" s="8" t="s">
        <v>28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</row>
    <row r="21" spans="1:14" x14ac:dyDescent="0.25">
      <c r="A21" s="12" t="s">
        <v>29</v>
      </c>
      <c r="B21" s="13">
        <v>150</v>
      </c>
      <c r="C21" s="13">
        <v>150</v>
      </c>
      <c r="D21" s="13">
        <v>150</v>
      </c>
      <c r="E21" s="13">
        <v>150</v>
      </c>
      <c r="F21" s="13">
        <v>150</v>
      </c>
      <c r="G21" s="13">
        <v>150</v>
      </c>
      <c r="H21" s="13">
        <v>150</v>
      </c>
      <c r="I21" s="13">
        <v>150</v>
      </c>
      <c r="J21" s="13">
        <v>150</v>
      </c>
      <c r="K21" s="13">
        <v>150</v>
      </c>
      <c r="L21" s="13">
        <v>150</v>
      </c>
      <c r="M21" s="13">
        <v>150</v>
      </c>
      <c r="N21" s="21">
        <f>SUM(B21:M21)</f>
        <v>1800</v>
      </c>
    </row>
    <row r="22" spans="1:14" x14ac:dyDescent="0.25">
      <c r="A22" s="12" t="s">
        <v>30</v>
      </c>
      <c r="B22" s="13">
        <v>76</v>
      </c>
      <c r="C22" s="13"/>
      <c r="D22" s="13"/>
      <c r="E22" s="13">
        <v>80</v>
      </c>
      <c r="F22" s="13"/>
      <c r="G22" s="13"/>
      <c r="H22" s="13"/>
      <c r="I22" s="13"/>
      <c r="J22" s="13"/>
      <c r="K22" s="13">
        <v>80</v>
      </c>
      <c r="L22" s="13"/>
      <c r="M22" s="13"/>
      <c r="N22" s="21">
        <f t="shared" ref="N22:N25" si="5">SUM(B22:M22)</f>
        <v>236</v>
      </c>
    </row>
    <row r="23" spans="1:14" x14ac:dyDescent="0.25">
      <c r="A23" s="12" t="s">
        <v>31</v>
      </c>
      <c r="B23" s="13"/>
      <c r="C23" s="13"/>
      <c r="D23" s="13">
        <v>266</v>
      </c>
      <c r="E23" s="13"/>
      <c r="F23" s="13"/>
      <c r="G23" s="13"/>
      <c r="H23" s="13"/>
      <c r="I23" s="13"/>
      <c r="J23" s="13"/>
      <c r="K23" s="13"/>
      <c r="L23" s="13"/>
      <c r="M23" s="13"/>
      <c r="N23" s="21">
        <f t="shared" si="5"/>
        <v>266</v>
      </c>
    </row>
    <row r="24" spans="1:14" x14ac:dyDescent="0.25">
      <c r="A24" s="12" t="s">
        <v>32</v>
      </c>
      <c r="B24" s="13">
        <v>80</v>
      </c>
      <c r="C24" s="13">
        <v>80</v>
      </c>
      <c r="D24" s="13">
        <v>80</v>
      </c>
      <c r="E24" s="13">
        <v>80</v>
      </c>
      <c r="F24" s="13">
        <v>90</v>
      </c>
      <c r="G24" s="13">
        <v>90</v>
      </c>
      <c r="H24" s="13">
        <v>90</v>
      </c>
      <c r="I24" s="13">
        <v>90</v>
      </c>
      <c r="J24" s="13">
        <v>90</v>
      </c>
      <c r="K24" s="13">
        <v>90</v>
      </c>
      <c r="L24" s="13">
        <v>90</v>
      </c>
      <c r="M24" s="13">
        <v>90</v>
      </c>
      <c r="N24" s="21">
        <f t="shared" si="5"/>
        <v>1040</v>
      </c>
    </row>
    <row r="25" spans="1:14" x14ac:dyDescent="0.25">
      <c r="A25" s="12" t="s">
        <v>33</v>
      </c>
      <c r="B25" s="13"/>
      <c r="C25" s="13"/>
      <c r="D25" s="13">
        <v>0</v>
      </c>
      <c r="E25" s="13"/>
      <c r="F25" s="13"/>
      <c r="G25" s="13">
        <v>0</v>
      </c>
      <c r="H25" s="13"/>
      <c r="I25" s="13"/>
      <c r="J25" s="13">
        <v>0</v>
      </c>
      <c r="K25" s="13"/>
      <c r="L25" s="13"/>
      <c r="M25" s="13">
        <v>0</v>
      </c>
      <c r="N25" s="21">
        <f t="shared" si="5"/>
        <v>0</v>
      </c>
    </row>
    <row r="26" spans="1:14" x14ac:dyDescent="0.25">
      <c r="A26" s="12" t="s">
        <v>34</v>
      </c>
      <c r="B26" s="13">
        <f t="shared" ref="B26:L26" si="6">SUM(B21:B24)</f>
        <v>306</v>
      </c>
      <c r="C26" s="13">
        <f t="shared" si="6"/>
        <v>230</v>
      </c>
      <c r="D26" s="13">
        <f>SUM(D21:D25)</f>
        <v>496</v>
      </c>
      <c r="E26" s="13">
        <f t="shared" si="6"/>
        <v>310</v>
      </c>
      <c r="F26" s="13">
        <f t="shared" si="6"/>
        <v>240</v>
      </c>
      <c r="G26" s="13">
        <f>SUM(G21:G25)</f>
        <v>240</v>
      </c>
      <c r="H26" s="13">
        <f t="shared" si="6"/>
        <v>240</v>
      </c>
      <c r="I26" s="13">
        <f t="shared" si="6"/>
        <v>240</v>
      </c>
      <c r="J26" s="13">
        <f>SUM(J21:J25)</f>
        <v>240</v>
      </c>
      <c r="K26" s="13">
        <f t="shared" si="6"/>
        <v>320</v>
      </c>
      <c r="L26" s="13">
        <f t="shared" si="6"/>
        <v>240</v>
      </c>
      <c r="M26" s="13">
        <f>SUM(M21:M25)</f>
        <v>240</v>
      </c>
      <c r="N26" s="15">
        <f>SUM(B26:M26)</f>
        <v>3342</v>
      </c>
    </row>
    <row r="27" spans="1:14" s="11" customFormat="1" x14ac:dyDescent="0.25">
      <c r="A27" s="8" t="s">
        <v>35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0"/>
    </row>
    <row r="28" spans="1:14" s="11" customFormat="1" x14ac:dyDescent="0.25">
      <c r="A28" s="8" t="s">
        <v>36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/>
    </row>
    <row r="29" spans="1:14" x14ac:dyDescent="0.25">
      <c r="A29" s="22" t="s">
        <v>37</v>
      </c>
      <c r="B29" s="13"/>
      <c r="C29" s="13">
        <v>0</v>
      </c>
      <c r="D29" s="13"/>
      <c r="E29" s="13"/>
      <c r="F29" s="13"/>
      <c r="G29" s="13"/>
      <c r="H29" s="13">
        <v>500</v>
      </c>
      <c r="I29" s="13"/>
      <c r="J29" s="13"/>
      <c r="K29" s="13"/>
      <c r="L29" s="13"/>
      <c r="M29" s="13"/>
      <c r="N29" s="21">
        <f>SUM(B29:M29)</f>
        <v>500</v>
      </c>
    </row>
    <row r="30" spans="1:14" x14ac:dyDescent="0.25">
      <c r="A30" s="22" t="s">
        <v>38</v>
      </c>
      <c r="B30" s="13">
        <v>36.979999999999997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21">
        <f t="shared" ref="N30:N31" si="7">SUM(B30:M30)</f>
        <v>36.979999999999997</v>
      </c>
    </row>
    <row r="31" spans="1:14" x14ac:dyDescent="0.25">
      <c r="A31" s="12" t="s">
        <v>39</v>
      </c>
      <c r="B31" s="13">
        <v>612.5</v>
      </c>
      <c r="C31" s="13">
        <v>12.5</v>
      </c>
      <c r="D31" s="13">
        <v>12.5</v>
      </c>
      <c r="E31" s="13">
        <v>551.78</v>
      </c>
      <c r="F31" s="13">
        <v>12.5</v>
      </c>
      <c r="G31" s="13">
        <v>12.5</v>
      </c>
      <c r="H31" s="13">
        <v>12.5</v>
      </c>
      <c r="I31" s="13">
        <v>12.5</v>
      </c>
      <c r="J31" s="13">
        <v>12.5</v>
      </c>
      <c r="K31" s="13">
        <v>12.5</v>
      </c>
      <c r="L31" s="13">
        <v>12.5</v>
      </c>
      <c r="M31" s="13">
        <v>12.5</v>
      </c>
      <c r="N31" s="21">
        <f t="shared" si="7"/>
        <v>1289.28</v>
      </c>
    </row>
    <row r="32" spans="1:14" x14ac:dyDescent="0.25">
      <c r="A32" s="12" t="s">
        <v>40</v>
      </c>
      <c r="B32" s="13">
        <v>80.040000000000006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21">
        <f>SUM(B32:M32)</f>
        <v>80.040000000000006</v>
      </c>
    </row>
    <row r="33" spans="1:14" x14ac:dyDescent="0.25">
      <c r="A33" s="12" t="s">
        <v>41</v>
      </c>
      <c r="B33" s="13">
        <v>5.99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21">
        <f>SUM(B33:M33)</f>
        <v>5.99</v>
      </c>
    </row>
    <row r="34" spans="1:14" x14ac:dyDescent="0.25">
      <c r="A34" s="12" t="s">
        <v>87</v>
      </c>
      <c r="B34" s="13">
        <v>80</v>
      </c>
      <c r="C34" s="13">
        <v>80</v>
      </c>
      <c r="D34" s="13">
        <v>80</v>
      </c>
      <c r="E34" s="13">
        <v>80</v>
      </c>
      <c r="F34" s="13">
        <v>80</v>
      </c>
      <c r="G34" s="13">
        <v>80</v>
      </c>
      <c r="H34" s="13">
        <v>80</v>
      </c>
      <c r="I34" s="13">
        <v>80</v>
      </c>
      <c r="J34" s="13">
        <v>80</v>
      </c>
      <c r="K34" s="13">
        <v>80</v>
      </c>
      <c r="L34" s="13">
        <v>80</v>
      </c>
      <c r="M34" s="13">
        <v>80</v>
      </c>
      <c r="N34" s="21">
        <f>SUM(B34:M34)</f>
        <v>960</v>
      </c>
    </row>
    <row r="35" spans="1:14" x14ac:dyDescent="0.25">
      <c r="A35" s="12" t="s">
        <v>42</v>
      </c>
      <c r="B35" s="13">
        <f>SUM(B29:B34)</f>
        <v>815.51</v>
      </c>
      <c r="C35" s="13">
        <f>SUM(C29:C34)</f>
        <v>92.5</v>
      </c>
      <c r="D35" s="13">
        <f t="shared" ref="D35:M35" si="8">SUM(D29:D34)</f>
        <v>92.5</v>
      </c>
      <c r="E35" s="13">
        <f t="shared" si="8"/>
        <v>631.78</v>
      </c>
      <c r="F35" s="13">
        <f t="shared" si="8"/>
        <v>92.5</v>
      </c>
      <c r="G35" s="13">
        <f t="shared" si="8"/>
        <v>92.5</v>
      </c>
      <c r="H35" s="13">
        <f t="shared" si="8"/>
        <v>592.5</v>
      </c>
      <c r="I35" s="13">
        <f t="shared" si="8"/>
        <v>92.5</v>
      </c>
      <c r="J35" s="13">
        <f t="shared" si="8"/>
        <v>92.5</v>
      </c>
      <c r="K35" s="13">
        <f t="shared" si="8"/>
        <v>92.5</v>
      </c>
      <c r="L35" s="13">
        <f t="shared" si="8"/>
        <v>92.5</v>
      </c>
      <c r="M35" s="13">
        <f t="shared" si="8"/>
        <v>92.5</v>
      </c>
      <c r="N35" s="15">
        <f>SUM(B35:M35)</f>
        <v>2872.29</v>
      </c>
    </row>
    <row r="36" spans="1:14" s="11" customFormat="1" x14ac:dyDescent="0.25">
      <c r="A36" s="8" t="s">
        <v>43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0"/>
    </row>
    <row r="37" spans="1:14" x14ac:dyDescent="0.25">
      <c r="A37" s="22" t="s">
        <v>44</v>
      </c>
      <c r="B37" s="13"/>
      <c r="C37" s="13">
        <v>323</v>
      </c>
      <c r="D37" s="13"/>
      <c r="E37" s="13"/>
      <c r="F37" s="13"/>
      <c r="G37" s="13"/>
      <c r="H37" s="13">
        <v>323</v>
      </c>
      <c r="I37" s="13"/>
      <c r="J37" s="13"/>
      <c r="K37" s="13"/>
      <c r="L37" s="13"/>
      <c r="M37" s="13"/>
      <c r="N37" s="21">
        <f>SUM(B37:M37)</f>
        <v>646</v>
      </c>
    </row>
    <row r="38" spans="1:14" s="11" customFormat="1" x14ac:dyDescent="0.25">
      <c r="A38" s="23" t="s">
        <v>45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10"/>
    </row>
    <row r="39" spans="1:14" x14ac:dyDescent="0.25">
      <c r="A39" s="22" t="s">
        <v>46</v>
      </c>
      <c r="B39" s="13">
        <v>100</v>
      </c>
      <c r="C39" s="13">
        <v>100</v>
      </c>
      <c r="D39" s="13">
        <v>100</v>
      </c>
      <c r="E39" s="13">
        <v>100</v>
      </c>
      <c r="F39" s="13">
        <v>100</v>
      </c>
      <c r="G39" s="13">
        <v>100</v>
      </c>
      <c r="H39" s="13">
        <v>100</v>
      </c>
      <c r="I39" s="13">
        <v>100</v>
      </c>
      <c r="J39" s="13">
        <v>100</v>
      </c>
      <c r="K39" s="13">
        <v>100</v>
      </c>
      <c r="L39" s="13">
        <v>100</v>
      </c>
      <c r="M39" s="13">
        <v>100</v>
      </c>
      <c r="N39" s="21">
        <f t="shared" ref="N39:N41" si="9">SUM(B39:M39)</f>
        <v>1200</v>
      </c>
    </row>
    <row r="40" spans="1:14" x14ac:dyDescent="0.25">
      <c r="A40" s="22" t="s">
        <v>47</v>
      </c>
      <c r="B40" s="13">
        <v>50</v>
      </c>
      <c r="C40" s="13">
        <v>50</v>
      </c>
      <c r="D40" s="13">
        <v>50</v>
      </c>
      <c r="E40" s="13">
        <v>50</v>
      </c>
      <c r="F40" s="13">
        <v>50</v>
      </c>
      <c r="G40" s="13">
        <v>50</v>
      </c>
      <c r="H40" s="13">
        <v>50</v>
      </c>
      <c r="I40" s="13">
        <v>50</v>
      </c>
      <c r="J40" s="13">
        <v>50</v>
      </c>
      <c r="K40" s="13">
        <v>50</v>
      </c>
      <c r="L40" s="13"/>
      <c r="M40" s="13"/>
      <c r="N40" s="21">
        <f>SUM(B40:M40)</f>
        <v>500</v>
      </c>
    </row>
    <row r="41" spans="1:14" x14ac:dyDescent="0.25">
      <c r="A41" s="22" t="s">
        <v>48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  <c r="M41" s="13"/>
      <c r="N41" s="21">
        <f t="shared" si="9"/>
        <v>0</v>
      </c>
    </row>
    <row r="42" spans="1:14" x14ac:dyDescent="0.25">
      <c r="A42" s="12" t="s">
        <v>49</v>
      </c>
      <c r="B42" s="13">
        <f t="shared" ref="B42:M42" si="10">SUM(B37:B41)</f>
        <v>150</v>
      </c>
      <c r="C42" s="13">
        <f t="shared" si="10"/>
        <v>473</v>
      </c>
      <c r="D42" s="13">
        <f t="shared" si="10"/>
        <v>150</v>
      </c>
      <c r="E42" s="13">
        <f t="shared" si="10"/>
        <v>150</v>
      </c>
      <c r="F42" s="13">
        <f t="shared" si="10"/>
        <v>150</v>
      </c>
      <c r="G42" s="13">
        <f t="shared" si="10"/>
        <v>150</v>
      </c>
      <c r="H42" s="13">
        <f t="shared" si="10"/>
        <v>473</v>
      </c>
      <c r="I42" s="13">
        <f t="shared" si="10"/>
        <v>150</v>
      </c>
      <c r="J42" s="13">
        <f t="shared" si="10"/>
        <v>150</v>
      </c>
      <c r="K42" s="13">
        <f t="shared" si="10"/>
        <v>150</v>
      </c>
      <c r="L42" s="13">
        <f t="shared" si="10"/>
        <v>100</v>
      </c>
      <c r="M42" s="13">
        <f t="shared" si="10"/>
        <v>100</v>
      </c>
      <c r="N42" s="15">
        <f>SUM(B42:M42)</f>
        <v>2346</v>
      </c>
    </row>
    <row r="43" spans="1:14" s="11" customFormat="1" x14ac:dyDescent="0.25">
      <c r="A43" s="23" t="s">
        <v>50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10"/>
    </row>
    <row r="44" spans="1:14" x14ac:dyDescent="0.25">
      <c r="A44" s="12" t="s">
        <v>51</v>
      </c>
      <c r="B44" s="13">
        <v>67</v>
      </c>
      <c r="C44" s="13">
        <v>67</v>
      </c>
      <c r="D44" s="13">
        <v>67</v>
      </c>
      <c r="E44" s="13">
        <v>67</v>
      </c>
      <c r="F44" s="13">
        <v>67</v>
      </c>
      <c r="G44" s="13">
        <v>67</v>
      </c>
      <c r="H44" s="13">
        <v>67</v>
      </c>
      <c r="I44" s="13">
        <v>67</v>
      </c>
      <c r="J44" s="13">
        <v>67</v>
      </c>
      <c r="K44" s="13">
        <v>67</v>
      </c>
      <c r="L44" s="13">
        <v>65</v>
      </c>
      <c r="M44" s="13">
        <v>65</v>
      </c>
      <c r="N44" s="14">
        <f>SUM(B44:M44)</f>
        <v>800</v>
      </c>
    </row>
    <row r="45" spans="1:14" x14ac:dyDescent="0.25">
      <c r="A45" s="12" t="s">
        <v>52</v>
      </c>
      <c r="B45" s="13">
        <v>200</v>
      </c>
      <c r="C45" s="13"/>
      <c r="D45" s="13">
        <v>200</v>
      </c>
      <c r="E45" s="13"/>
      <c r="F45" s="13">
        <v>200</v>
      </c>
      <c r="G45" s="13"/>
      <c r="H45" s="13">
        <v>200</v>
      </c>
      <c r="I45" s="13"/>
      <c r="J45" s="13"/>
      <c r="K45" s="13"/>
      <c r="L45" s="13"/>
      <c r="M45" s="13"/>
      <c r="N45" s="14">
        <f>SUM(B45:M45)</f>
        <v>800</v>
      </c>
    </row>
    <row r="46" spans="1:14" x14ac:dyDescent="0.25">
      <c r="A46" s="12" t="s">
        <v>53</v>
      </c>
      <c r="B46" s="13"/>
      <c r="C46" s="13"/>
      <c r="D46" s="13"/>
      <c r="E46" s="13"/>
      <c r="F46" s="13"/>
      <c r="G46" s="13">
        <v>800</v>
      </c>
      <c r="H46" s="13"/>
      <c r="I46" s="13"/>
      <c r="J46" s="13"/>
      <c r="K46" s="13"/>
      <c r="L46" s="13"/>
      <c r="M46" s="13"/>
      <c r="N46" s="14">
        <f t="shared" ref="N46:N47" si="11">SUM(B46:M46)</f>
        <v>800</v>
      </c>
    </row>
    <row r="47" spans="1:14" x14ac:dyDescent="0.25">
      <c r="A47" s="22" t="s">
        <v>54</v>
      </c>
      <c r="B47" s="13">
        <v>100</v>
      </c>
      <c r="C47" s="13"/>
      <c r="D47" s="13"/>
      <c r="E47" s="13">
        <v>100</v>
      </c>
      <c r="F47" s="13"/>
      <c r="G47" s="13">
        <v>100</v>
      </c>
      <c r="H47" s="13"/>
      <c r="I47" s="13">
        <v>100</v>
      </c>
      <c r="J47" s="13"/>
      <c r="K47" s="13">
        <v>100</v>
      </c>
      <c r="L47" s="13"/>
      <c r="M47" s="13"/>
      <c r="N47" s="14">
        <f t="shared" si="11"/>
        <v>500</v>
      </c>
    </row>
    <row r="48" spans="1:14" ht="23.25" x14ac:dyDescent="0.25">
      <c r="A48" s="22" t="s">
        <v>55</v>
      </c>
      <c r="N48" s="14">
        <f>SUM(B48:M48)</f>
        <v>0</v>
      </c>
    </row>
    <row r="49" spans="1:14" x14ac:dyDescent="0.25">
      <c r="A49" s="22" t="s">
        <v>56</v>
      </c>
      <c r="B49" s="13">
        <v>100</v>
      </c>
      <c r="C49" s="13"/>
      <c r="D49" s="13">
        <v>100</v>
      </c>
      <c r="E49" s="13">
        <v>100</v>
      </c>
      <c r="F49" s="13"/>
      <c r="G49" s="13"/>
      <c r="H49" s="13">
        <v>100</v>
      </c>
      <c r="I49" s="13"/>
      <c r="J49" s="13"/>
      <c r="K49" s="13">
        <v>100</v>
      </c>
      <c r="L49" s="13"/>
      <c r="M49" s="13"/>
      <c r="N49" s="14">
        <f>SUM(B49:M49)</f>
        <v>500</v>
      </c>
    </row>
    <row r="50" spans="1:14" x14ac:dyDescent="0.25">
      <c r="A50" s="12" t="s">
        <v>57</v>
      </c>
      <c r="B50" s="13">
        <f>SUM(B44:B49)</f>
        <v>467</v>
      </c>
      <c r="C50" s="13">
        <f t="shared" ref="C50:M50" si="12">SUM(C44:C49)</f>
        <v>67</v>
      </c>
      <c r="D50" s="13">
        <f t="shared" si="12"/>
        <v>367</v>
      </c>
      <c r="E50" s="13">
        <f t="shared" si="12"/>
        <v>267</v>
      </c>
      <c r="F50" s="13">
        <f t="shared" si="12"/>
        <v>267</v>
      </c>
      <c r="G50" s="13">
        <f t="shared" si="12"/>
        <v>967</v>
      </c>
      <c r="H50" s="13">
        <f t="shared" si="12"/>
        <v>367</v>
      </c>
      <c r="I50" s="13">
        <f t="shared" si="12"/>
        <v>167</v>
      </c>
      <c r="J50" s="13">
        <f t="shared" si="12"/>
        <v>67</v>
      </c>
      <c r="K50" s="13">
        <f t="shared" si="12"/>
        <v>267</v>
      </c>
      <c r="L50" s="13">
        <f t="shared" si="12"/>
        <v>65</v>
      </c>
      <c r="M50" s="13">
        <f t="shared" si="12"/>
        <v>65</v>
      </c>
      <c r="N50" s="15">
        <f>SUM(N44:N49)</f>
        <v>3400</v>
      </c>
    </row>
    <row r="51" spans="1:14" s="11" customFormat="1" x14ac:dyDescent="0.25">
      <c r="A51" s="8" t="s">
        <v>58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24"/>
    </row>
    <row r="52" spans="1:14" x14ac:dyDescent="0.25">
      <c r="A52" s="12" t="s">
        <v>59</v>
      </c>
      <c r="B52" s="13">
        <v>750</v>
      </c>
      <c r="C52" s="13">
        <v>750</v>
      </c>
      <c r="D52" s="13">
        <v>750</v>
      </c>
      <c r="E52" s="13">
        <v>750</v>
      </c>
      <c r="F52" s="13">
        <v>750</v>
      </c>
      <c r="G52" s="13">
        <v>750</v>
      </c>
      <c r="H52" s="13">
        <v>750</v>
      </c>
      <c r="I52" s="13">
        <v>750</v>
      </c>
      <c r="J52" s="13">
        <v>750</v>
      </c>
      <c r="K52" s="13">
        <v>750</v>
      </c>
      <c r="L52" s="13">
        <v>750</v>
      </c>
      <c r="M52" s="13">
        <v>750</v>
      </c>
      <c r="N52" s="14">
        <f>SUM(B52:M52)</f>
        <v>9000</v>
      </c>
    </row>
    <row r="53" spans="1:14" x14ac:dyDescent="0.25">
      <c r="A53" s="12" t="s">
        <v>60</v>
      </c>
      <c r="B53" s="13"/>
      <c r="C53" s="13"/>
      <c r="D53" s="13"/>
      <c r="E53" s="13"/>
      <c r="F53" s="13"/>
      <c r="G53" s="13"/>
      <c r="H53" s="13"/>
      <c r="I53" s="13">
        <v>0</v>
      </c>
      <c r="J53" s="13"/>
      <c r="K53" s="13"/>
      <c r="L53" s="13"/>
      <c r="M53" s="13"/>
      <c r="N53" s="14">
        <f>SUM(B53:M53)</f>
        <v>0</v>
      </c>
    </row>
    <row r="54" spans="1:14" x14ac:dyDescent="0.25">
      <c r="A54" s="12" t="s">
        <v>61</v>
      </c>
      <c r="B54" s="13">
        <v>100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4">
        <f t="shared" ref="N54:N56" si="13">SUM(B54:M54)</f>
        <v>100</v>
      </c>
    </row>
    <row r="55" spans="1:14" ht="23.25" x14ac:dyDescent="0.25">
      <c r="A55" s="12" t="s">
        <v>62</v>
      </c>
      <c r="B55" s="13">
        <v>50</v>
      </c>
      <c r="C55" s="13">
        <v>50</v>
      </c>
      <c r="D55" s="13">
        <v>50</v>
      </c>
      <c r="E55" s="13">
        <v>50</v>
      </c>
      <c r="F55" s="13">
        <v>50</v>
      </c>
      <c r="G55" s="13">
        <v>50</v>
      </c>
      <c r="H55" s="13">
        <v>50</v>
      </c>
      <c r="I55" s="13">
        <v>50</v>
      </c>
      <c r="J55" s="13">
        <v>50</v>
      </c>
      <c r="K55" s="13">
        <v>50</v>
      </c>
      <c r="L55" s="13">
        <v>50</v>
      </c>
      <c r="M55" s="13">
        <v>50</v>
      </c>
      <c r="N55" s="14">
        <f t="shared" si="13"/>
        <v>600</v>
      </c>
    </row>
    <row r="56" spans="1:14" x14ac:dyDescent="0.25">
      <c r="A56" s="12" t="s">
        <v>63</v>
      </c>
      <c r="B56" s="13"/>
      <c r="C56" s="13"/>
      <c r="D56" s="13"/>
      <c r="E56" s="13"/>
      <c r="F56" s="13"/>
      <c r="G56" s="13"/>
      <c r="H56" s="13"/>
      <c r="I56" s="13">
        <v>250</v>
      </c>
      <c r="J56" s="13"/>
      <c r="K56" s="13"/>
      <c r="L56" s="13"/>
      <c r="M56" s="13"/>
      <c r="N56" s="14">
        <f t="shared" si="13"/>
        <v>250</v>
      </c>
    </row>
    <row r="57" spans="1:14" x14ac:dyDescent="0.25">
      <c r="A57" s="12" t="s">
        <v>64</v>
      </c>
      <c r="B57" s="13">
        <f t="shared" ref="B57:M57" si="14">SUM(B52:B56)</f>
        <v>900</v>
      </c>
      <c r="C57" s="13">
        <f t="shared" si="14"/>
        <v>800</v>
      </c>
      <c r="D57" s="13">
        <f t="shared" si="14"/>
        <v>800</v>
      </c>
      <c r="E57" s="13">
        <f t="shared" si="14"/>
        <v>800</v>
      </c>
      <c r="F57" s="13">
        <f t="shared" si="14"/>
        <v>800</v>
      </c>
      <c r="G57" s="13">
        <f t="shared" si="14"/>
        <v>800</v>
      </c>
      <c r="H57" s="13">
        <f t="shared" si="14"/>
        <v>800</v>
      </c>
      <c r="I57" s="13">
        <f t="shared" si="14"/>
        <v>1050</v>
      </c>
      <c r="J57" s="13">
        <f t="shared" si="14"/>
        <v>800</v>
      </c>
      <c r="K57" s="13">
        <f t="shared" si="14"/>
        <v>800</v>
      </c>
      <c r="L57" s="13">
        <f t="shared" si="14"/>
        <v>800</v>
      </c>
      <c r="M57" s="13">
        <f t="shared" si="14"/>
        <v>800</v>
      </c>
      <c r="N57" s="15">
        <f>SUM(B57:M57)</f>
        <v>9950</v>
      </c>
    </row>
    <row r="58" spans="1:14" x14ac:dyDescent="0.25">
      <c r="A58" s="12" t="s">
        <v>65</v>
      </c>
      <c r="B58" s="13">
        <f t="shared" ref="B58:M58" si="15">SUM(B57,B50,B42,B35)</f>
        <v>2332.5100000000002</v>
      </c>
      <c r="C58" s="13">
        <f t="shared" si="15"/>
        <v>1432.5</v>
      </c>
      <c r="D58" s="13">
        <f t="shared" si="15"/>
        <v>1409.5</v>
      </c>
      <c r="E58" s="13">
        <f t="shared" si="15"/>
        <v>1848.78</v>
      </c>
      <c r="F58" s="13">
        <f t="shared" si="15"/>
        <v>1309.5</v>
      </c>
      <c r="G58" s="13">
        <f t="shared" si="15"/>
        <v>2009.5</v>
      </c>
      <c r="H58" s="13">
        <f t="shared" si="15"/>
        <v>2232.5</v>
      </c>
      <c r="I58" s="13">
        <f t="shared" si="15"/>
        <v>1459.5</v>
      </c>
      <c r="J58" s="13">
        <f t="shared" si="15"/>
        <v>1109.5</v>
      </c>
      <c r="K58" s="13">
        <f t="shared" si="15"/>
        <v>1309.5</v>
      </c>
      <c r="L58" s="13">
        <f t="shared" si="15"/>
        <v>1057.5</v>
      </c>
      <c r="M58" s="13">
        <f t="shared" si="15"/>
        <v>1057.5</v>
      </c>
      <c r="N58" s="15">
        <f>SUM(N57,N50,N42,N35)-N52</f>
        <v>9568.2900000000009</v>
      </c>
    </row>
    <row r="59" spans="1:14" s="11" customFormat="1" x14ac:dyDescent="0.25">
      <c r="A59" s="8" t="s">
        <v>66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10"/>
    </row>
    <row r="60" spans="1:14" x14ac:dyDescent="0.25">
      <c r="A60" s="12" t="s">
        <v>67</v>
      </c>
      <c r="B60" s="13"/>
      <c r="C60" s="13"/>
      <c r="D60" s="13">
        <v>0</v>
      </c>
      <c r="E60" s="13"/>
      <c r="F60" s="13"/>
      <c r="G60" s="13"/>
      <c r="H60" s="13"/>
      <c r="I60" s="13"/>
      <c r="J60" s="13"/>
      <c r="K60" s="13"/>
      <c r="L60" s="13"/>
      <c r="M60" s="13"/>
      <c r="N60" s="14">
        <f>SUM(B60:M60)</f>
        <v>0</v>
      </c>
    </row>
    <row r="61" spans="1:14" x14ac:dyDescent="0.25">
      <c r="A61" s="12" t="s">
        <v>68</v>
      </c>
      <c r="B61" s="13"/>
      <c r="C61" s="13">
        <v>0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4">
        <f>SUM(B61:M61)</f>
        <v>0</v>
      </c>
    </row>
    <row r="62" spans="1:14" x14ac:dyDescent="0.25">
      <c r="A62" s="12" t="s">
        <v>69</v>
      </c>
      <c r="B62" s="13"/>
      <c r="C62" s="13">
        <v>0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4">
        <f>SUM(B62:M62)</f>
        <v>0</v>
      </c>
    </row>
    <row r="63" spans="1:14" x14ac:dyDescent="0.25">
      <c r="A63" s="12" t="s">
        <v>70</v>
      </c>
      <c r="B63" s="13"/>
      <c r="C63" s="13"/>
      <c r="D63" s="13">
        <v>0</v>
      </c>
      <c r="E63" s="13"/>
      <c r="F63" s="13"/>
      <c r="G63" s="13"/>
      <c r="H63" s="13"/>
      <c r="I63" s="13"/>
      <c r="J63" s="13"/>
      <c r="K63" s="13"/>
      <c r="L63" s="13"/>
      <c r="M63" s="13"/>
      <c r="N63" s="14">
        <f>SUM(B63:M63)</f>
        <v>0</v>
      </c>
    </row>
    <row r="64" spans="1:14" x14ac:dyDescent="0.25">
      <c r="A64" s="12" t="s">
        <v>71</v>
      </c>
      <c r="B64" s="13">
        <f>SUM(B60:B63)</f>
        <v>0</v>
      </c>
      <c r="C64" s="13">
        <f t="shared" ref="C64:M64" si="16">SUM(C60:C63)</f>
        <v>0</v>
      </c>
      <c r="D64" s="13">
        <f t="shared" si="16"/>
        <v>0</v>
      </c>
      <c r="E64" s="13">
        <f t="shared" si="16"/>
        <v>0</v>
      </c>
      <c r="F64" s="13">
        <f t="shared" si="16"/>
        <v>0</v>
      </c>
      <c r="G64" s="13">
        <f t="shared" si="16"/>
        <v>0</v>
      </c>
      <c r="H64" s="13">
        <f t="shared" si="16"/>
        <v>0</v>
      </c>
      <c r="I64" s="13">
        <f t="shared" si="16"/>
        <v>0</v>
      </c>
      <c r="J64" s="13">
        <f t="shared" si="16"/>
        <v>0</v>
      </c>
      <c r="K64" s="13">
        <f t="shared" si="16"/>
        <v>0</v>
      </c>
      <c r="L64" s="13">
        <f t="shared" si="16"/>
        <v>0</v>
      </c>
      <c r="M64" s="13">
        <f t="shared" si="16"/>
        <v>0</v>
      </c>
      <c r="N64" s="15">
        <f>SUM(B64:M64)</f>
        <v>0</v>
      </c>
    </row>
    <row r="65" spans="1:14" x14ac:dyDescent="0.25">
      <c r="A65" s="12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5"/>
    </row>
    <row r="66" spans="1:14" x14ac:dyDescent="0.25">
      <c r="A66" s="12" t="s">
        <v>72</v>
      </c>
      <c r="B66" s="13">
        <f>SUM(B26,B58,B64)-B52</f>
        <v>1888.5100000000002</v>
      </c>
      <c r="C66" s="13">
        <f t="shared" ref="C66:M66" si="17">SUM(C26,C58,C64)-C52</f>
        <v>912.5</v>
      </c>
      <c r="D66" s="13">
        <f t="shared" si="17"/>
        <v>1155.5</v>
      </c>
      <c r="E66" s="13">
        <f t="shared" si="17"/>
        <v>1408.7799999999997</v>
      </c>
      <c r="F66" s="13">
        <f t="shared" si="17"/>
        <v>799.5</v>
      </c>
      <c r="G66" s="13">
        <f t="shared" si="17"/>
        <v>1499.5</v>
      </c>
      <c r="H66" s="13">
        <f t="shared" si="17"/>
        <v>1722.5</v>
      </c>
      <c r="I66" s="13">
        <f t="shared" si="17"/>
        <v>949.5</v>
      </c>
      <c r="J66" s="13">
        <f t="shared" si="17"/>
        <v>599.5</v>
      </c>
      <c r="K66" s="13">
        <f t="shared" si="17"/>
        <v>879.5</v>
      </c>
      <c r="L66" s="13">
        <f t="shared" si="17"/>
        <v>547.5</v>
      </c>
      <c r="M66" s="13">
        <f t="shared" si="17"/>
        <v>547.5</v>
      </c>
      <c r="N66" s="15">
        <f>SUM(N26,N58,N64)</f>
        <v>12910.29</v>
      </c>
    </row>
    <row r="70" spans="1:14" x14ac:dyDescent="0.25">
      <c r="A70" s="2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D55D8-C99A-4B54-BA19-F578821E949D}">
  <dimension ref="A1:H29"/>
  <sheetViews>
    <sheetView zoomScaleNormal="100" zoomScalePageLayoutView="150" workbookViewId="0">
      <selection activeCell="E7" sqref="E7"/>
    </sheetView>
  </sheetViews>
  <sheetFormatPr defaultColWidth="10.7109375" defaultRowHeight="15" x14ac:dyDescent="0.25"/>
  <cols>
    <col min="1" max="1" width="10" style="39" bestFit="1" customWidth="1"/>
    <col min="2" max="3" width="9.7109375" style="39" bestFit="1" customWidth="1"/>
    <col min="4" max="4" width="8.7109375" style="39" bestFit="1" customWidth="1"/>
    <col min="5" max="16384" width="10.7109375" style="39"/>
  </cols>
  <sheetData>
    <row r="1" spans="1:8" ht="15.75" thickBot="1" x14ac:dyDescent="0.3">
      <c r="B1" s="65" t="s">
        <v>97</v>
      </c>
      <c r="C1" s="40" t="s">
        <v>88</v>
      </c>
      <c r="D1" s="40" t="s">
        <v>89</v>
      </c>
      <c r="E1" s="40" t="s">
        <v>90</v>
      </c>
      <c r="F1" s="40" t="s">
        <v>88</v>
      </c>
      <c r="G1" s="40" t="s">
        <v>89</v>
      </c>
    </row>
    <row r="2" spans="1:8" x14ac:dyDescent="0.25">
      <c r="A2" s="39" t="s">
        <v>13</v>
      </c>
      <c r="B2" s="41">
        <f>453+998.26+70.24</f>
        <v>1521.5</v>
      </c>
      <c r="C2" s="41">
        <f>'Budget 2025'!B16</f>
        <v>650</v>
      </c>
      <c r="D2" s="42">
        <f>B2-C2</f>
        <v>871.5</v>
      </c>
      <c r="E2" s="42">
        <f>B2</f>
        <v>1521.5</v>
      </c>
      <c r="F2" s="42">
        <f>C2</f>
        <v>650</v>
      </c>
      <c r="G2" s="43">
        <f>E2-F2</f>
        <v>871.5</v>
      </c>
    </row>
    <row r="3" spans="1:8" x14ac:dyDescent="0.25">
      <c r="A3" s="39" t="s">
        <v>91</v>
      </c>
      <c r="B3" s="44">
        <v>294.79000000000002</v>
      </c>
      <c r="C3" s="44">
        <f>'Budget 2025'!B66</f>
        <v>1888.5100000000002</v>
      </c>
      <c r="D3" s="42">
        <f>C3-B3</f>
        <v>1593.7200000000003</v>
      </c>
      <c r="E3" s="42">
        <f>B3</f>
        <v>294.79000000000002</v>
      </c>
      <c r="F3" s="42">
        <f>C3</f>
        <v>1888.5100000000002</v>
      </c>
      <c r="G3" s="42">
        <f>F3-E3</f>
        <v>1593.7200000000003</v>
      </c>
    </row>
    <row r="4" spans="1:8" x14ac:dyDescent="0.25">
      <c r="A4" s="39" t="s">
        <v>92</v>
      </c>
      <c r="B4" s="44">
        <f>B2-B3</f>
        <v>1226.71</v>
      </c>
      <c r="C4" s="42">
        <f>C2-C3</f>
        <v>-1238.5100000000002</v>
      </c>
      <c r="D4" s="42">
        <f>B4-C4</f>
        <v>2465.2200000000003</v>
      </c>
      <c r="E4" s="42">
        <f>E2-E3</f>
        <v>1226.71</v>
      </c>
      <c r="F4" s="42">
        <f>C4</f>
        <v>-1238.5100000000002</v>
      </c>
      <c r="G4" s="45">
        <f>E4-F4</f>
        <v>2465.2200000000003</v>
      </c>
    </row>
    <row r="5" spans="1:8" x14ac:dyDescent="0.25">
      <c r="B5" s="44"/>
      <c r="C5" s="42"/>
      <c r="D5" s="42"/>
      <c r="E5" s="42"/>
      <c r="F5" s="42"/>
      <c r="G5" s="45"/>
    </row>
    <row r="6" spans="1:8" ht="15.75" thickBot="1" x14ac:dyDescent="0.3">
      <c r="A6" s="39" t="s">
        <v>93</v>
      </c>
      <c r="B6" s="46"/>
      <c r="C6" s="47"/>
      <c r="D6" s="48"/>
      <c r="E6" s="49">
        <v>25404.959999999999</v>
      </c>
      <c r="F6" s="49"/>
      <c r="G6" s="50"/>
    </row>
    <row r="7" spans="1:8" x14ac:dyDescent="0.25">
      <c r="E7" s="51" t="s">
        <v>94</v>
      </c>
    </row>
    <row r="8" spans="1:8" x14ac:dyDescent="0.25">
      <c r="A8" s="52"/>
    </row>
    <row r="9" spans="1:8" x14ac:dyDescent="0.25">
      <c r="B9" s="39" t="s">
        <v>95</v>
      </c>
      <c r="C9" s="53" t="s">
        <v>96</v>
      </c>
    </row>
    <row r="12" spans="1:8" ht="15.75" x14ac:dyDescent="0.25">
      <c r="A12" s="54"/>
      <c r="B12" s="54"/>
      <c r="C12" s="54"/>
      <c r="D12" s="55"/>
      <c r="E12" s="55"/>
      <c r="F12" s="55"/>
      <c r="G12" s="55"/>
      <c r="H12" s="55"/>
    </row>
    <row r="13" spans="1:8" ht="17.25" x14ac:dyDescent="0.3">
      <c r="A13" s="56"/>
      <c r="B13" s="57"/>
      <c r="C13" s="56"/>
      <c r="D13" s="56"/>
      <c r="E13" s="56"/>
      <c r="F13" s="58"/>
      <c r="G13" s="56"/>
      <c r="H13" s="56"/>
    </row>
    <row r="14" spans="1:8" ht="17.25" x14ac:dyDescent="0.3">
      <c r="A14" s="56"/>
      <c r="B14" s="57"/>
      <c r="C14" s="56"/>
      <c r="D14" s="56"/>
      <c r="E14" s="56"/>
      <c r="F14" s="58"/>
      <c r="G14" s="56"/>
      <c r="H14" s="56"/>
    </row>
    <row r="15" spans="1:8" ht="17.25" x14ac:dyDescent="0.3">
      <c r="A15" s="56"/>
      <c r="B15" s="57"/>
      <c r="C15" s="56"/>
      <c r="D15" s="56"/>
      <c r="E15" s="56"/>
      <c r="F15" s="58"/>
      <c r="G15" s="56"/>
      <c r="H15" s="56"/>
    </row>
    <row r="16" spans="1:8" ht="17.25" x14ac:dyDescent="0.3">
      <c r="A16" s="56"/>
      <c r="B16" s="57"/>
      <c r="C16" s="56"/>
      <c r="D16" s="56"/>
      <c r="E16" s="56"/>
      <c r="F16" s="56"/>
      <c r="G16" s="58"/>
      <c r="H16" s="56"/>
    </row>
    <row r="17" spans="1:8" ht="17.25" x14ac:dyDescent="0.3">
      <c r="A17" s="56"/>
      <c r="B17" s="57"/>
      <c r="C17" s="56"/>
      <c r="D17" s="56"/>
      <c r="E17" s="56"/>
      <c r="F17" s="56"/>
      <c r="G17" s="58"/>
      <c r="H17" s="56"/>
    </row>
    <row r="18" spans="1:8" ht="17.25" x14ac:dyDescent="0.3">
      <c r="A18" s="56"/>
      <c r="B18" s="57"/>
      <c r="C18" s="56"/>
      <c r="D18" s="56"/>
      <c r="E18" s="56"/>
      <c r="F18" s="58"/>
      <c r="G18" s="56"/>
      <c r="H18" s="56"/>
    </row>
    <row r="19" spans="1:8" ht="17.25" x14ac:dyDescent="0.3">
      <c r="A19" s="56"/>
      <c r="B19" s="57"/>
      <c r="C19" s="56"/>
      <c r="D19" s="56"/>
      <c r="E19" s="56"/>
      <c r="F19" s="58"/>
      <c r="G19" s="56"/>
      <c r="H19" s="56"/>
    </row>
    <row r="20" spans="1:8" ht="17.25" x14ac:dyDescent="0.3">
      <c r="A20" s="56"/>
      <c r="B20" s="57"/>
      <c r="C20" s="56"/>
      <c r="D20" s="56"/>
      <c r="E20" s="56"/>
      <c r="F20" s="58"/>
      <c r="G20" s="56"/>
      <c r="H20" s="56"/>
    </row>
    <row r="21" spans="1:8" ht="17.25" x14ac:dyDescent="0.3">
      <c r="A21" s="56"/>
      <c r="B21" s="57"/>
      <c r="C21" s="56"/>
      <c r="D21" s="56"/>
      <c r="E21" s="56"/>
      <c r="F21" s="58"/>
      <c r="G21" s="56"/>
      <c r="H21" s="56"/>
    </row>
    <row r="22" spans="1:8" ht="17.25" x14ac:dyDescent="0.3">
      <c r="A22" s="56"/>
      <c r="B22" s="57"/>
      <c r="C22" s="56"/>
      <c r="D22" s="56"/>
      <c r="E22" s="56"/>
      <c r="F22" s="56"/>
      <c r="G22" s="58"/>
      <c r="H22" s="56"/>
    </row>
    <row r="23" spans="1:8" ht="17.25" x14ac:dyDescent="0.3">
      <c r="A23" s="56"/>
      <c r="B23" s="57"/>
      <c r="C23" s="56"/>
      <c r="D23" s="56"/>
      <c r="E23" s="56"/>
      <c r="F23" s="58"/>
      <c r="G23" s="56"/>
      <c r="H23" s="56"/>
    </row>
    <row r="24" spans="1:8" ht="16.5" x14ac:dyDescent="0.25">
      <c r="A24" s="59"/>
      <c r="B24" s="60"/>
      <c r="C24" s="59"/>
      <c r="D24" s="59"/>
      <c r="E24" s="59"/>
      <c r="F24" s="61"/>
      <c r="G24" s="55"/>
      <c r="H24" s="55"/>
    </row>
    <row r="26" spans="1:8" x14ac:dyDescent="0.25">
      <c r="F26" s="62"/>
      <c r="G26" s="62"/>
    </row>
    <row r="27" spans="1:8" x14ac:dyDescent="0.25">
      <c r="G27" s="62"/>
    </row>
    <row r="29" spans="1:8" x14ac:dyDescent="0.25">
      <c r="G29" s="62"/>
    </row>
  </sheetData>
  <hyperlinks>
    <hyperlink ref="C9" r:id="rId1" xr:uid="{8B9F1EB9-CB88-4513-9281-AB1E9B704601}"/>
  </hyperlink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0816B-AD8D-4CF2-B413-10E3C962121F}">
  <dimension ref="A1:H29"/>
  <sheetViews>
    <sheetView zoomScaleNormal="100" zoomScalePageLayoutView="150" workbookViewId="0">
      <selection activeCell="B3" sqref="B3"/>
    </sheetView>
  </sheetViews>
  <sheetFormatPr defaultColWidth="10.7109375" defaultRowHeight="15" x14ac:dyDescent="0.25"/>
  <cols>
    <col min="1" max="1" width="10" style="39" bestFit="1" customWidth="1"/>
    <col min="2" max="3" width="9.7109375" style="39" bestFit="1" customWidth="1"/>
    <col min="4" max="4" width="8.7109375" style="39" bestFit="1" customWidth="1"/>
    <col min="5" max="16384" width="10.7109375" style="39"/>
  </cols>
  <sheetData>
    <row r="1" spans="1:8" ht="15.75" thickBot="1" x14ac:dyDescent="0.3">
      <c r="B1" s="65" t="s">
        <v>98</v>
      </c>
      <c r="C1" s="40" t="s">
        <v>88</v>
      </c>
      <c r="D1" s="40" t="s">
        <v>89</v>
      </c>
      <c r="E1" s="40" t="s">
        <v>90</v>
      </c>
      <c r="F1" s="40" t="s">
        <v>88</v>
      </c>
      <c r="G1" s="40" t="s">
        <v>89</v>
      </c>
    </row>
    <row r="2" spans="1:8" x14ac:dyDescent="0.25">
      <c r="A2" s="39" t="s">
        <v>13</v>
      </c>
      <c r="B2" s="41">
        <v>5680.94</v>
      </c>
      <c r="C2" s="41">
        <f>'Budget 2025'!C16</f>
        <v>650</v>
      </c>
      <c r="D2" s="42">
        <f>B2-C2</f>
        <v>5030.9399999999996</v>
      </c>
      <c r="E2" s="42">
        <f>January!E2+B2</f>
        <v>7202.44</v>
      </c>
      <c r="F2" s="42">
        <f>SUM('Budget 2025'!B16:C16)</f>
        <v>1300</v>
      </c>
      <c r="G2" s="43">
        <f>E2-F2</f>
        <v>5902.44</v>
      </c>
    </row>
    <row r="3" spans="1:8" x14ac:dyDescent="0.25">
      <c r="A3" s="39" t="s">
        <v>91</v>
      </c>
      <c r="B3" s="44">
        <v>695.31</v>
      </c>
      <c r="C3" s="44">
        <f>'Budget 2025'!C66</f>
        <v>912.5</v>
      </c>
      <c r="D3" s="42">
        <f>C3-B3</f>
        <v>217.19000000000005</v>
      </c>
      <c r="E3" s="42">
        <f>January!E3+B3</f>
        <v>990.09999999999991</v>
      </c>
      <c r="F3" s="42">
        <f>SUM('Budget 2025'!B66:C66)</f>
        <v>2801.01</v>
      </c>
      <c r="G3" s="42">
        <f>F3-E3</f>
        <v>1810.9100000000003</v>
      </c>
    </row>
    <row r="4" spans="1:8" x14ac:dyDescent="0.25">
      <c r="A4" s="39" t="s">
        <v>92</v>
      </c>
      <c r="B4" s="44">
        <f>B2-B3</f>
        <v>4985.6299999999992</v>
      </c>
      <c r="C4" s="42">
        <f>C2-C3</f>
        <v>-262.5</v>
      </c>
      <c r="D4" s="42">
        <f>B4-C4</f>
        <v>5248.1299999999992</v>
      </c>
      <c r="E4" s="42">
        <f>E2-E3</f>
        <v>6212.34</v>
      </c>
      <c r="F4" s="42">
        <f>F2-F3</f>
        <v>-1501.0100000000002</v>
      </c>
      <c r="G4" s="45">
        <f>E4-F4</f>
        <v>7713.35</v>
      </c>
    </row>
    <row r="5" spans="1:8" x14ac:dyDescent="0.25">
      <c r="B5" s="44"/>
      <c r="C5" s="42"/>
      <c r="D5" s="42"/>
      <c r="E5" s="42"/>
      <c r="F5" s="42"/>
      <c r="G5" s="45"/>
    </row>
    <row r="6" spans="1:8" ht="15.75" thickBot="1" x14ac:dyDescent="0.3">
      <c r="A6" s="39" t="s">
        <v>93</v>
      </c>
      <c r="B6" s="46"/>
      <c r="C6" s="47"/>
      <c r="D6" s="48"/>
      <c r="E6" s="49">
        <v>29324.91</v>
      </c>
      <c r="F6" s="49"/>
      <c r="G6" s="50"/>
    </row>
    <row r="7" spans="1:8" x14ac:dyDescent="0.25">
      <c r="E7" s="51" t="s">
        <v>94</v>
      </c>
    </row>
    <row r="8" spans="1:8" x14ac:dyDescent="0.25">
      <c r="A8" s="52"/>
    </row>
    <row r="9" spans="1:8" x14ac:dyDescent="0.25">
      <c r="B9" s="39" t="s">
        <v>95</v>
      </c>
      <c r="C9" s="53" t="s">
        <v>96</v>
      </c>
    </row>
    <row r="12" spans="1:8" ht="15.75" x14ac:dyDescent="0.25">
      <c r="A12" s="54"/>
      <c r="B12" s="54"/>
      <c r="C12" s="54"/>
      <c r="D12" s="55"/>
      <c r="E12" s="55"/>
      <c r="F12" s="55"/>
      <c r="G12" s="55"/>
      <c r="H12" s="55"/>
    </row>
    <row r="13" spans="1:8" ht="17.25" x14ac:dyDescent="0.3">
      <c r="A13" s="56"/>
      <c r="B13" s="57"/>
      <c r="C13" s="56"/>
      <c r="D13" s="56"/>
      <c r="E13" s="56"/>
      <c r="F13" s="58"/>
      <c r="G13" s="56"/>
      <c r="H13" s="56"/>
    </row>
    <row r="14" spans="1:8" ht="17.25" x14ac:dyDescent="0.3">
      <c r="A14" s="56"/>
      <c r="B14" s="57"/>
      <c r="C14" s="56"/>
      <c r="D14" s="56"/>
      <c r="E14" s="56"/>
      <c r="F14" s="58"/>
      <c r="G14" s="56"/>
      <c r="H14" s="56"/>
    </row>
    <row r="15" spans="1:8" ht="17.25" x14ac:dyDescent="0.3">
      <c r="A15" s="56"/>
      <c r="B15" s="57"/>
      <c r="C15" s="56"/>
      <c r="D15" s="56"/>
      <c r="E15" s="56"/>
      <c r="F15" s="58"/>
      <c r="G15" s="56"/>
      <c r="H15" s="56"/>
    </row>
    <row r="16" spans="1:8" ht="17.25" x14ac:dyDescent="0.3">
      <c r="A16" s="56"/>
      <c r="B16" s="57"/>
      <c r="C16" s="56"/>
      <c r="D16" s="56"/>
      <c r="E16" s="56"/>
      <c r="F16" s="56"/>
      <c r="G16" s="58"/>
      <c r="H16" s="56"/>
    </row>
    <row r="17" spans="1:8" ht="17.25" x14ac:dyDescent="0.3">
      <c r="A17" s="56"/>
      <c r="B17" s="57"/>
      <c r="C17" s="56"/>
      <c r="D17" s="56"/>
      <c r="E17" s="56"/>
      <c r="F17" s="56"/>
      <c r="G17" s="58"/>
      <c r="H17" s="56"/>
    </row>
    <row r="18" spans="1:8" ht="17.25" x14ac:dyDescent="0.3">
      <c r="A18" s="56"/>
      <c r="B18" s="57"/>
      <c r="C18" s="56"/>
      <c r="D18" s="56"/>
      <c r="E18" s="56"/>
      <c r="F18" s="58"/>
      <c r="G18" s="56"/>
      <c r="H18" s="56"/>
    </row>
    <row r="19" spans="1:8" ht="17.25" x14ac:dyDescent="0.3">
      <c r="A19" s="56"/>
      <c r="B19" s="57"/>
      <c r="C19" s="56"/>
      <c r="D19" s="56"/>
      <c r="E19" s="56"/>
      <c r="F19" s="58"/>
      <c r="G19" s="56"/>
      <c r="H19" s="56"/>
    </row>
    <row r="20" spans="1:8" ht="17.25" x14ac:dyDescent="0.3">
      <c r="A20" s="56"/>
      <c r="B20" s="57"/>
      <c r="C20" s="56"/>
      <c r="D20" s="56"/>
      <c r="E20" s="56"/>
      <c r="F20" s="58"/>
      <c r="G20" s="56"/>
      <c r="H20" s="56"/>
    </row>
    <row r="21" spans="1:8" ht="17.25" x14ac:dyDescent="0.3">
      <c r="A21" s="56"/>
      <c r="B21" s="57"/>
      <c r="C21" s="56"/>
      <c r="D21" s="56"/>
      <c r="E21" s="56"/>
      <c r="F21" s="58"/>
      <c r="G21" s="56"/>
      <c r="H21" s="56"/>
    </row>
    <row r="22" spans="1:8" ht="17.25" x14ac:dyDescent="0.3">
      <c r="A22" s="56"/>
      <c r="B22" s="57"/>
      <c r="C22" s="56"/>
      <c r="D22" s="56"/>
      <c r="E22" s="56"/>
      <c r="F22" s="56"/>
      <c r="G22" s="58"/>
      <c r="H22" s="56"/>
    </row>
    <row r="23" spans="1:8" ht="17.25" x14ac:dyDescent="0.3">
      <c r="A23" s="56"/>
      <c r="B23" s="57"/>
      <c r="C23" s="56"/>
      <c r="D23" s="56"/>
      <c r="E23" s="56"/>
      <c r="F23" s="58"/>
      <c r="G23" s="56"/>
      <c r="H23" s="56"/>
    </row>
    <row r="24" spans="1:8" ht="16.5" x14ac:dyDescent="0.25">
      <c r="A24" s="59"/>
      <c r="B24" s="60"/>
      <c r="C24" s="59"/>
      <c r="D24" s="59"/>
      <c r="E24" s="59"/>
      <c r="F24" s="61"/>
      <c r="G24" s="55"/>
      <c r="H24" s="55"/>
    </row>
    <row r="26" spans="1:8" x14ac:dyDescent="0.25">
      <c r="F26" s="62"/>
      <c r="G26" s="62"/>
    </row>
    <row r="27" spans="1:8" x14ac:dyDescent="0.25">
      <c r="G27" s="62"/>
    </row>
    <row r="29" spans="1:8" x14ac:dyDescent="0.25">
      <c r="G29" s="62"/>
    </row>
  </sheetData>
  <hyperlinks>
    <hyperlink ref="C9" r:id="rId1" xr:uid="{F7ACCCA6-1CCB-4B85-B89D-88439E69D246}"/>
  </hyperlink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5C8F6-3479-4C8E-811B-46661242218B}">
  <dimension ref="A1:I29"/>
  <sheetViews>
    <sheetView zoomScaleNormal="100" zoomScalePageLayoutView="150" workbookViewId="0">
      <selection activeCell="D6" sqref="D6"/>
    </sheetView>
  </sheetViews>
  <sheetFormatPr defaultColWidth="10.7109375" defaultRowHeight="15" x14ac:dyDescent="0.25"/>
  <cols>
    <col min="1" max="1" width="12.140625" style="39" customWidth="1"/>
    <col min="2" max="3" width="9.7109375" style="39" bestFit="1" customWidth="1"/>
    <col min="4" max="4" width="8.7109375" style="39" bestFit="1" customWidth="1"/>
    <col min="5" max="16384" width="10.7109375" style="39"/>
  </cols>
  <sheetData>
    <row r="1" spans="1:8" ht="15.75" thickBot="1" x14ac:dyDescent="0.3">
      <c r="B1" s="65" t="s">
        <v>99</v>
      </c>
      <c r="C1" s="40" t="s">
        <v>88</v>
      </c>
      <c r="D1" s="40" t="s">
        <v>89</v>
      </c>
      <c r="E1" s="40" t="s">
        <v>90</v>
      </c>
      <c r="F1" s="40" t="s">
        <v>88</v>
      </c>
      <c r="G1" s="40" t="s">
        <v>89</v>
      </c>
    </row>
    <row r="2" spans="1:8" x14ac:dyDescent="0.25">
      <c r="A2" s="39" t="s">
        <v>13</v>
      </c>
      <c r="B2" s="41">
        <v>5569.39</v>
      </c>
      <c r="C2" s="41">
        <f>'Budget 2025'!D16</f>
        <v>650</v>
      </c>
      <c r="D2" s="42">
        <f>B2-C2</f>
        <v>4919.3900000000003</v>
      </c>
      <c r="E2" s="42">
        <f>2091+B2</f>
        <v>7660.39</v>
      </c>
      <c r="F2" s="42">
        <f>SUM('Budget 2025'!B16:D16)</f>
        <v>1950</v>
      </c>
      <c r="G2" s="43">
        <f>E2-F2</f>
        <v>5710.39</v>
      </c>
    </row>
    <row r="3" spans="1:8" x14ac:dyDescent="0.25">
      <c r="A3" s="39" t="s">
        <v>91</v>
      </c>
      <c r="B3" s="44">
        <v>5559.16</v>
      </c>
      <c r="C3" s="44">
        <f>'Budget 2025'!D66</f>
        <v>1155.5</v>
      </c>
      <c r="D3" s="42">
        <f>C3-B3</f>
        <v>-4403.66</v>
      </c>
      <c r="E3" s="42">
        <f>2936+B3</f>
        <v>8495.16</v>
      </c>
      <c r="F3" s="42">
        <f>SUM('Budget 2025'!B66:D66)</f>
        <v>3956.51</v>
      </c>
      <c r="G3" s="42">
        <f>F3-E3</f>
        <v>-4538.6499999999996</v>
      </c>
    </row>
    <row r="4" spans="1:8" x14ac:dyDescent="0.25">
      <c r="A4" s="39" t="s">
        <v>92</v>
      </c>
      <c r="B4" s="63">
        <f>B2-B3</f>
        <v>10.230000000000473</v>
      </c>
      <c r="C4" s="42">
        <f>C2-C3</f>
        <v>-505.5</v>
      </c>
      <c r="D4" s="42">
        <f>B4-C4</f>
        <v>515.73000000000047</v>
      </c>
      <c r="E4" s="42">
        <f>E2-E3</f>
        <v>-834.76999999999953</v>
      </c>
      <c r="F4" s="42">
        <f>F2-F3</f>
        <v>-2006.5100000000002</v>
      </c>
      <c r="G4" s="45">
        <f>E4-F4</f>
        <v>1171.7400000000007</v>
      </c>
    </row>
    <row r="5" spans="1:8" x14ac:dyDescent="0.25">
      <c r="B5" s="44"/>
      <c r="C5" s="42"/>
      <c r="D5" s="42"/>
      <c r="E5" s="42"/>
      <c r="F5" s="42"/>
      <c r="G5" s="45"/>
    </row>
    <row r="6" spans="1:8" ht="15.75" thickBot="1" x14ac:dyDescent="0.3">
      <c r="A6" s="39" t="s">
        <v>93</v>
      </c>
      <c r="B6" s="46"/>
      <c r="C6" s="47"/>
      <c r="D6" s="48">
        <v>30335.26</v>
      </c>
      <c r="E6" s="49"/>
      <c r="F6" s="49"/>
      <c r="G6" s="50"/>
    </row>
    <row r="7" spans="1:8" x14ac:dyDescent="0.25">
      <c r="E7" s="51" t="s">
        <v>94</v>
      </c>
    </row>
    <row r="8" spans="1:8" x14ac:dyDescent="0.25">
      <c r="A8" s="52"/>
    </row>
    <row r="9" spans="1:8" x14ac:dyDescent="0.25">
      <c r="B9" s="39" t="s">
        <v>95</v>
      </c>
      <c r="C9" s="53" t="s">
        <v>96</v>
      </c>
    </row>
    <row r="12" spans="1:8" ht="15.75" x14ac:dyDescent="0.25">
      <c r="A12" s="54"/>
      <c r="B12" s="54"/>
      <c r="C12" s="54"/>
      <c r="D12" s="55"/>
      <c r="E12" s="55"/>
      <c r="F12" s="55"/>
      <c r="G12" s="55"/>
      <c r="H12" s="55"/>
    </row>
    <row r="13" spans="1:8" ht="17.25" x14ac:dyDescent="0.3">
      <c r="A13" s="56"/>
      <c r="B13" s="57"/>
      <c r="C13" s="56"/>
      <c r="D13" s="56"/>
      <c r="E13" s="56"/>
      <c r="F13" s="58"/>
      <c r="G13" s="56"/>
      <c r="H13" s="56"/>
    </row>
    <row r="14" spans="1:8" ht="17.25" x14ac:dyDescent="0.3">
      <c r="A14" s="56"/>
      <c r="B14" s="57"/>
      <c r="C14" s="56"/>
      <c r="D14" s="56"/>
      <c r="E14" s="56"/>
      <c r="F14" s="58"/>
      <c r="G14" s="56"/>
      <c r="H14" s="56"/>
    </row>
    <row r="15" spans="1:8" ht="17.25" x14ac:dyDescent="0.3">
      <c r="A15" s="56"/>
      <c r="B15" s="57"/>
      <c r="C15" s="56"/>
      <c r="D15" s="56"/>
      <c r="E15" s="56"/>
      <c r="F15" s="58"/>
      <c r="G15" s="56"/>
      <c r="H15" s="56"/>
    </row>
    <row r="16" spans="1:8" ht="17.25" x14ac:dyDescent="0.3">
      <c r="A16" s="56"/>
      <c r="B16" s="57"/>
      <c r="C16" s="56"/>
      <c r="D16" s="56"/>
      <c r="E16" s="56"/>
      <c r="F16" s="56"/>
      <c r="G16" s="58"/>
      <c r="H16" s="56"/>
    </row>
    <row r="17" spans="1:9" ht="17.25" x14ac:dyDescent="0.3">
      <c r="A17" s="56"/>
      <c r="B17" s="57"/>
      <c r="C17" s="56"/>
      <c r="D17" s="56"/>
      <c r="E17" s="56"/>
      <c r="F17" s="56"/>
      <c r="G17" s="58"/>
      <c r="H17" s="56"/>
    </row>
    <row r="18" spans="1:9" ht="17.25" x14ac:dyDescent="0.3">
      <c r="A18" s="56"/>
      <c r="B18" s="57"/>
      <c r="C18" s="56"/>
      <c r="D18" s="56"/>
      <c r="E18" s="56"/>
      <c r="F18" s="58"/>
      <c r="G18" s="56"/>
      <c r="H18" s="56"/>
    </row>
    <row r="19" spans="1:9" ht="17.25" x14ac:dyDescent="0.3">
      <c r="A19" s="56"/>
      <c r="B19" s="57"/>
      <c r="C19" s="56"/>
      <c r="D19" s="56"/>
      <c r="E19" s="56"/>
      <c r="F19" s="58"/>
      <c r="G19" s="56"/>
      <c r="H19" s="56"/>
    </row>
    <row r="20" spans="1:9" ht="17.25" x14ac:dyDescent="0.3">
      <c r="A20" s="56"/>
      <c r="B20" s="57"/>
      <c r="C20" s="56"/>
      <c r="D20" s="56"/>
      <c r="E20" s="56"/>
      <c r="F20" s="58"/>
      <c r="G20" s="56"/>
      <c r="H20" s="56"/>
    </row>
    <row r="21" spans="1:9" ht="17.25" x14ac:dyDescent="0.3">
      <c r="A21" s="56"/>
      <c r="B21" s="57"/>
      <c r="C21" s="56"/>
      <c r="D21" s="56"/>
      <c r="E21" s="56"/>
      <c r="F21" s="58"/>
      <c r="G21" s="56"/>
      <c r="H21" s="56"/>
      <c r="I21" s="66"/>
    </row>
    <row r="22" spans="1:9" ht="17.25" x14ac:dyDescent="0.3">
      <c r="A22" s="56"/>
      <c r="B22" s="57"/>
      <c r="C22" s="56"/>
      <c r="D22" s="56"/>
      <c r="E22" s="56"/>
      <c r="F22" s="56"/>
      <c r="G22" s="58"/>
      <c r="H22" s="56"/>
    </row>
    <row r="23" spans="1:9" ht="17.25" x14ac:dyDescent="0.3">
      <c r="A23" s="56"/>
      <c r="B23" s="57"/>
      <c r="C23" s="56"/>
      <c r="D23" s="56"/>
      <c r="E23" s="56"/>
      <c r="F23" s="58"/>
      <c r="G23" s="56"/>
      <c r="H23" s="56"/>
    </row>
    <row r="24" spans="1:9" ht="16.5" x14ac:dyDescent="0.25">
      <c r="A24" s="59"/>
      <c r="B24" s="60"/>
      <c r="C24" s="59"/>
      <c r="D24" s="59"/>
      <c r="E24" s="59"/>
      <c r="F24" s="61"/>
      <c r="G24" s="55"/>
      <c r="H24" s="55"/>
    </row>
    <row r="26" spans="1:9" x14ac:dyDescent="0.25">
      <c r="F26" s="62"/>
      <c r="G26" s="62"/>
    </row>
    <row r="27" spans="1:9" x14ac:dyDescent="0.25">
      <c r="G27" s="62"/>
    </row>
    <row r="29" spans="1:9" x14ac:dyDescent="0.25">
      <c r="G29" s="62"/>
    </row>
  </sheetData>
  <hyperlinks>
    <hyperlink ref="C9" r:id="rId1" xr:uid="{510ED6C1-995C-4B18-9E89-B44E56E7760E}"/>
  </hyperlink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43AFA-6C7E-4DC8-B27E-E49C67399A07}">
  <dimension ref="A1:H29"/>
  <sheetViews>
    <sheetView zoomScaleNormal="100" zoomScalePageLayoutView="150" workbookViewId="0">
      <selection activeCell="E3" sqref="E3"/>
    </sheetView>
  </sheetViews>
  <sheetFormatPr defaultColWidth="10.7109375" defaultRowHeight="15" x14ac:dyDescent="0.25"/>
  <cols>
    <col min="1" max="1" width="10" style="39" bestFit="1" customWidth="1"/>
    <col min="2" max="3" width="9.7109375" style="39" bestFit="1" customWidth="1"/>
    <col min="4" max="4" width="12.140625" style="39" customWidth="1"/>
    <col min="5" max="16384" width="10.7109375" style="39"/>
  </cols>
  <sheetData>
    <row r="1" spans="1:8" ht="15.75" thickBot="1" x14ac:dyDescent="0.3">
      <c r="B1" s="65" t="s">
        <v>100</v>
      </c>
      <c r="C1" s="40" t="s">
        <v>88</v>
      </c>
      <c r="D1" s="40" t="s">
        <v>89</v>
      </c>
      <c r="E1" s="40" t="s">
        <v>90</v>
      </c>
      <c r="F1" s="40" t="s">
        <v>88</v>
      </c>
      <c r="G1" s="40" t="s">
        <v>89</v>
      </c>
    </row>
    <row r="2" spans="1:8" x14ac:dyDescent="0.25">
      <c r="A2" s="39" t="s">
        <v>13</v>
      </c>
      <c r="B2" s="41">
        <v>1794.71</v>
      </c>
      <c r="C2" s="41">
        <f>'Budget 2025'!E16</f>
        <v>650</v>
      </c>
      <c r="D2" s="42">
        <f>B2-C2</f>
        <v>1144.71</v>
      </c>
      <c r="E2" s="42">
        <f>March!E2+April!B2</f>
        <v>9455.1</v>
      </c>
      <c r="F2" s="42">
        <f>SUM('Budget 2025'!B16:E16)</f>
        <v>2600</v>
      </c>
      <c r="G2" s="43">
        <f>E2-F2</f>
        <v>6855.1</v>
      </c>
    </row>
    <row r="3" spans="1:8" x14ac:dyDescent="0.25">
      <c r="A3" s="39" t="s">
        <v>91</v>
      </c>
      <c r="B3" s="44">
        <v>1085.94</v>
      </c>
      <c r="C3" s="44">
        <f>'Budget 2025'!E66</f>
        <v>1408.7799999999997</v>
      </c>
      <c r="D3" s="42">
        <f>C3-B3</f>
        <v>322.83999999999969</v>
      </c>
      <c r="E3" s="42">
        <f>March!E3+April!B3</f>
        <v>9581.1</v>
      </c>
      <c r="F3" s="42">
        <f>SUM('Budget 2025'!B66:E66)</f>
        <v>5365.29</v>
      </c>
      <c r="G3" s="42">
        <f>F3-E3</f>
        <v>-4215.8100000000004</v>
      </c>
    </row>
    <row r="4" spans="1:8" x14ac:dyDescent="0.25">
      <c r="A4" s="39" t="s">
        <v>92</v>
      </c>
      <c r="B4" s="44">
        <f>B2-B3</f>
        <v>708.77</v>
      </c>
      <c r="C4" s="42">
        <f>C2-C3</f>
        <v>-758.77999999999975</v>
      </c>
      <c r="D4" s="42">
        <f>B4-C4</f>
        <v>1467.5499999999997</v>
      </c>
      <c r="E4" s="42">
        <f>E2-E3</f>
        <v>-126</v>
      </c>
      <c r="F4" s="42">
        <f>F2-F3</f>
        <v>-2765.29</v>
      </c>
      <c r="G4" s="45">
        <f>E4-F4</f>
        <v>2639.29</v>
      </c>
    </row>
    <row r="5" spans="1:8" x14ac:dyDescent="0.25">
      <c r="B5" s="44"/>
      <c r="C5" s="42"/>
      <c r="D5" s="42"/>
      <c r="E5" s="42"/>
      <c r="F5" s="42"/>
      <c r="G5" s="45"/>
    </row>
    <row r="6" spans="1:8" ht="15.75" thickBot="1" x14ac:dyDescent="0.3">
      <c r="A6" s="39" t="s">
        <v>93</v>
      </c>
      <c r="B6" s="46"/>
      <c r="C6" s="47"/>
      <c r="D6" s="48"/>
      <c r="E6" s="49">
        <v>31185.5</v>
      </c>
      <c r="F6" s="49"/>
      <c r="G6" s="50"/>
    </row>
    <row r="7" spans="1:8" x14ac:dyDescent="0.25">
      <c r="B7" s="64"/>
      <c r="E7" s="51"/>
    </row>
    <row r="8" spans="1:8" x14ac:dyDescent="0.25">
      <c r="A8" s="52"/>
    </row>
    <row r="9" spans="1:8" x14ac:dyDescent="0.25">
      <c r="B9" s="39" t="s">
        <v>95</v>
      </c>
      <c r="C9" s="53" t="s">
        <v>96</v>
      </c>
    </row>
    <row r="12" spans="1:8" ht="15.75" x14ac:dyDescent="0.25">
      <c r="A12" s="54"/>
      <c r="B12" s="54"/>
      <c r="C12" s="54"/>
      <c r="D12" s="55"/>
      <c r="E12" s="55"/>
      <c r="F12" s="55"/>
      <c r="G12" s="55"/>
      <c r="H12" s="55"/>
    </row>
    <row r="13" spans="1:8" ht="17.25" x14ac:dyDescent="0.3">
      <c r="A13" s="56"/>
      <c r="B13" s="57"/>
      <c r="C13" s="56"/>
      <c r="D13" s="56"/>
      <c r="E13" s="56"/>
      <c r="F13" s="58"/>
      <c r="G13" s="56"/>
      <c r="H13" s="56"/>
    </row>
    <row r="14" spans="1:8" ht="17.25" x14ac:dyDescent="0.3">
      <c r="A14" s="56"/>
      <c r="B14" s="57"/>
      <c r="C14" s="56"/>
      <c r="D14" s="56"/>
      <c r="E14" s="56"/>
      <c r="F14" s="58"/>
      <c r="G14" s="56"/>
      <c r="H14" s="56"/>
    </row>
    <row r="15" spans="1:8" ht="17.25" x14ac:dyDescent="0.3">
      <c r="A15" s="56"/>
      <c r="B15" s="57"/>
      <c r="C15" s="56"/>
      <c r="D15" s="56"/>
      <c r="E15" s="56"/>
      <c r="F15" s="58"/>
      <c r="G15" s="56"/>
      <c r="H15" s="56"/>
    </row>
    <row r="16" spans="1:8" ht="17.25" x14ac:dyDescent="0.3">
      <c r="A16" s="56"/>
      <c r="B16" s="57"/>
      <c r="C16" s="56"/>
      <c r="D16" s="56"/>
      <c r="E16" s="56"/>
      <c r="F16" s="56"/>
      <c r="G16" s="58"/>
      <c r="H16" s="56"/>
    </row>
    <row r="17" spans="1:8" ht="17.25" x14ac:dyDescent="0.3">
      <c r="A17" s="56"/>
      <c r="B17" s="57"/>
      <c r="C17" s="56"/>
      <c r="D17" s="56"/>
      <c r="E17" s="56"/>
      <c r="F17" s="56"/>
      <c r="G17" s="58"/>
      <c r="H17" s="56"/>
    </row>
    <row r="18" spans="1:8" ht="17.25" x14ac:dyDescent="0.3">
      <c r="A18" s="56"/>
      <c r="B18" s="57"/>
      <c r="C18" s="56"/>
      <c r="D18" s="56"/>
      <c r="E18" s="56"/>
      <c r="F18" s="58"/>
      <c r="G18" s="56"/>
      <c r="H18" s="56"/>
    </row>
    <row r="19" spans="1:8" ht="17.25" x14ac:dyDescent="0.3">
      <c r="A19" s="56"/>
      <c r="B19" s="57"/>
      <c r="C19" s="56"/>
      <c r="D19" s="56"/>
      <c r="E19" s="56"/>
      <c r="F19" s="58"/>
      <c r="G19" s="56"/>
      <c r="H19" s="56"/>
    </row>
    <row r="20" spans="1:8" ht="17.25" x14ac:dyDescent="0.3">
      <c r="A20" s="56"/>
      <c r="B20" s="57"/>
      <c r="C20" s="56"/>
      <c r="D20" s="56"/>
      <c r="E20" s="56"/>
      <c r="F20" s="58"/>
      <c r="G20" s="56"/>
      <c r="H20" s="56"/>
    </row>
    <row r="21" spans="1:8" ht="17.25" x14ac:dyDescent="0.3">
      <c r="A21" s="56"/>
      <c r="B21" s="57"/>
      <c r="C21" s="56"/>
      <c r="D21" s="56"/>
      <c r="E21" s="56"/>
      <c r="F21" s="58"/>
      <c r="G21" s="56"/>
      <c r="H21" s="56"/>
    </row>
    <row r="22" spans="1:8" ht="17.25" x14ac:dyDescent="0.3">
      <c r="A22" s="56"/>
      <c r="B22" s="57"/>
      <c r="C22" s="56"/>
      <c r="D22" s="56"/>
      <c r="E22" s="56"/>
      <c r="F22" s="56"/>
      <c r="G22" s="58"/>
      <c r="H22" s="56"/>
    </row>
    <row r="23" spans="1:8" ht="17.25" x14ac:dyDescent="0.3">
      <c r="A23" s="56"/>
      <c r="B23" s="57"/>
      <c r="C23" s="56"/>
      <c r="D23" s="56"/>
      <c r="E23" s="56"/>
      <c r="F23" s="58"/>
      <c r="G23" s="56"/>
      <c r="H23" s="56"/>
    </row>
    <row r="24" spans="1:8" ht="16.5" x14ac:dyDescent="0.25">
      <c r="A24" s="59"/>
      <c r="B24" s="60"/>
      <c r="C24" s="59"/>
      <c r="D24" s="59"/>
      <c r="E24" s="59"/>
      <c r="F24" s="61"/>
      <c r="G24" s="55"/>
      <c r="H24" s="55"/>
    </row>
    <row r="26" spans="1:8" x14ac:dyDescent="0.25">
      <c r="F26" s="62"/>
      <c r="G26" s="62"/>
    </row>
    <row r="27" spans="1:8" x14ac:dyDescent="0.25">
      <c r="G27" s="62"/>
    </row>
    <row r="29" spans="1:8" x14ac:dyDescent="0.25">
      <c r="G29" s="62"/>
    </row>
  </sheetData>
  <hyperlinks>
    <hyperlink ref="C9" r:id="rId1" xr:uid="{E2057667-8273-4F2D-BC4A-DF5CE7227E2A}"/>
  </hyperlinks>
  <pageMargins left="0.7" right="0.7" top="0.75" bottom="0.75" header="0.3" footer="0.3"/>
  <pageSetup orientation="portrait" horizontalDpi="0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EAB-C814-48E9-91F9-4B0CCB14DCAA}">
  <dimension ref="A1:H29"/>
  <sheetViews>
    <sheetView zoomScaleNormal="100" zoomScalePageLayoutView="150" workbookViewId="0">
      <selection activeCell="A4" sqref="A4"/>
    </sheetView>
  </sheetViews>
  <sheetFormatPr defaultColWidth="10.7109375" defaultRowHeight="15" x14ac:dyDescent="0.25"/>
  <cols>
    <col min="1" max="1" width="10" style="39" bestFit="1" customWidth="1"/>
    <col min="2" max="3" width="9.7109375" style="39" bestFit="1" customWidth="1"/>
    <col min="4" max="4" width="12.140625" style="39" customWidth="1"/>
    <col min="5" max="16384" width="10.7109375" style="39"/>
  </cols>
  <sheetData>
    <row r="1" spans="1:8" ht="15.75" thickBot="1" x14ac:dyDescent="0.3">
      <c r="B1" s="65" t="s">
        <v>101</v>
      </c>
      <c r="C1" s="40" t="s">
        <v>88</v>
      </c>
      <c r="D1" s="40" t="s">
        <v>89</v>
      </c>
      <c r="E1" s="40" t="s">
        <v>90</v>
      </c>
      <c r="F1" s="40" t="s">
        <v>88</v>
      </c>
      <c r="G1" s="40" t="s">
        <v>89</v>
      </c>
    </row>
    <row r="2" spans="1:8" x14ac:dyDescent="0.25">
      <c r="A2" s="39" t="s">
        <v>13</v>
      </c>
      <c r="B2" s="41">
        <v>1319.76</v>
      </c>
      <c r="C2" s="41">
        <f>'Budget 2025'!F16</f>
        <v>650</v>
      </c>
      <c r="D2" s="42">
        <f>B2-C2</f>
        <v>669.76</v>
      </c>
      <c r="E2" s="42">
        <f>April!E2+May!B2</f>
        <v>10774.86</v>
      </c>
      <c r="F2" s="42">
        <f>SUM('Budget 2025'!B16:F16)</f>
        <v>3250</v>
      </c>
      <c r="G2" s="43">
        <f>E2-F2</f>
        <v>7524.8600000000006</v>
      </c>
    </row>
    <row r="3" spans="1:8" x14ac:dyDescent="0.25">
      <c r="A3" s="39" t="s">
        <v>91</v>
      </c>
      <c r="B3" s="44">
        <v>347.21</v>
      </c>
      <c r="C3" s="44">
        <f>'Budget 2025'!F66</f>
        <v>799.5</v>
      </c>
      <c r="D3" s="42">
        <f>C3-B3</f>
        <v>452.29</v>
      </c>
      <c r="E3" s="42">
        <f>April!E3+May!B3</f>
        <v>9928.31</v>
      </c>
      <c r="F3" s="42">
        <f>SUM('Budget 2025'!B66:F66)</f>
        <v>6164.79</v>
      </c>
      <c r="G3" s="42">
        <f>F3-E3</f>
        <v>-3763.5199999999995</v>
      </c>
    </row>
    <row r="4" spans="1:8" x14ac:dyDescent="0.25">
      <c r="A4" s="39" t="s">
        <v>92</v>
      </c>
      <c r="B4" s="44">
        <f>B2-B3</f>
        <v>972.55</v>
      </c>
      <c r="C4" s="42">
        <f>C2-C3</f>
        <v>-149.5</v>
      </c>
      <c r="D4" s="42">
        <f>B4-C4</f>
        <v>1122.05</v>
      </c>
      <c r="E4" s="42">
        <v>-5825</v>
      </c>
      <c r="F4" s="42">
        <f>F2-F3</f>
        <v>-2914.79</v>
      </c>
      <c r="G4" s="45">
        <f>E4-F4</f>
        <v>-2910.21</v>
      </c>
    </row>
    <row r="5" spans="1:8" x14ac:dyDescent="0.25">
      <c r="B5" s="44"/>
      <c r="C5" s="42"/>
      <c r="D5" s="42"/>
      <c r="E5" s="42"/>
      <c r="F5" s="42"/>
      <c r="G5" s="45"/>
    </row>
    <row r="6" spans="1:8" ht="15.75" thickBot="1" x14ac:dyDescent="0.3">
      <c r="A6" s="39" t="s">
        <v>93</v>
      </c>
      <c r="B6" s="46"/>
      <c r="C6" s="47"/>
      <c r="D6" s="48"/>
      <c r="E6" s="49">
        <v>32061</v>
      </c>
      <c r="F6" s="49"/>
      <c r="G6" s="50"/>
    </row>
    <row r="7" spans="1:8" x14ac:dyDescent="0.25">
      <c r="E7" s="51" t="s">
        <v>94</v>
      </c>
    </row>
    <row r="8" spans="1:8" x14ac:dyDescent="0.25">
      <c r="A8" s="52"/>
    </row>
    <row r="9" spans="1:8" x14ac:dyDescent="0.25">
      <c r="B9" s="39" t="s">
        <v>95</v>
      </c>
      <c r="C9" s="53" t="s">
        <v>96</v>
      </c>
    </row>
    <row r="12" spans="1:8" ht="15.75" x14ac:dyDescent="0.25">
      <c r="A12" s="54"/>
      <c r="B12" s="54"/>
      <c r="C12" s="54"/>
      <c r="D12" s="55"/>
      <c r="E12" s="55"/>
      <c r="F12" s="55"/>
      <c r="G12" s="55"/>
      <c r="H12" s="55"/>
    </row>
    <row r="13" spans="1:8" ht="17.25" x14ac:dyDescent="0.3">
      <c r="A13" s="56"/>
      <c r="B13" s="57"/>
      <c r="C13" s="56"/>
      <c r="D13" s="56"/>
      <c r="E13" s="56"/>
      <c r="F13" s="58"/>
      <c r="G13" s="56"/>
      <c r="H13" s="56"/>
    </row>
    <row r="14" spans="1:8" ht="17.25" x14ac:dyDescent="0.3">
      <c r="A14" s="56"/>
      <c r="B14" s="57"/>
      <c r="C14" s="56"/>
      <c r="D14" s="56"/>
      <c r="E14" s="56"/>
      <c r="F14" s="58"/>
      <c r="G14" s="56"/>
      <c r="H14" s="56"/>
    </row>
    <row r="15" spans="1:8" ht="17.25" x14ac:dyDescent="0.3">
      <c r="A15" s="56"/>
      <c r="B15" s="57"/>
      <c r="C15" s="56"/>
      <c r="D15" s="56"/>
      <c r="E15" s="56"/>
      <c r="F15" s="58"/>
      <c r="G15" s="56"/>
      <c r="H15" s="56"/>
    </row>
    <row r="16" spans="1:8" ht="17.25" x14ac:dyDescent="0.3">
      <c r="A16" s="56"/>
      <c r="B16" s="57"/>
      <c r="C16" s="56"/>
      <c r="D16" s="56"/>
      <c r="E16" s="56"/>
      <c r="F16" s="56"/>
      <c r="G16" s="58"/>
      <c r="H16" s="56"/>
    </row>
    <row r="17" spans="1:8" ht="17.25" x14ac:dyDescent="0.3">
      <c r="A17" s="56"/>
      <c r="B17" s="57"/>
      <c r="C17" s="56"/>
      <c r="D17" s="56"/>
      <c r="E17" s="56"/>
      <c r="F17" s="56"/>
      <c r="G17" s="58"/>
      <c r="H17" s="56"/>
    </row>
    <row r="18" spans="1:8" ht="17.25" x14ac:dyDescent="0.3">
      <c r="A18" s="56"/>
      <c r="B18" s="57"/>
      <c r="C18" s="56"/>
      <c r="D18" s="56"/>
      <c r="E18" s="56"/>
      <c r="F18" s="58"/>
      <c r="G18" s="56"/>
      <c r="H18" s="56"/>
    </row>
    <row r="19" spans="1:8" ht="17.25" x14ac:dyDescent="0.3">
      <c r="A19" s="56"/>
      <c r="B19" s="57"/>
      <c r="C19" s="56"/>
      <c r="D19" s="56"/>
      <c r="E19" s="56"/>
      <c r="F19" s="58"/>
      <c r="G19" s="56"/>
      <c r="H19" s="56"/>
    </row>
    <row r="20" spans="1:8" ht="17.25" x14ac:dyDescent="0.3">
      <c r="A20" s="56"/>
      <c r="B20" s="57"/>
      <c r="C20" s="56"/>
      <c r="D20" s="56"/>
      <c r="E20" s="56"/>
      <c r="F20" s="58"/>
      <c r="G20" s="56"/>
      <c r="H20" s="56"/>
    </row>
    <row r="21" spans="1:8" ht="17.25" x14ac:dyDescent="0.3">
      <c r="A21" s="56"/>
      <c r="B21" s="57"/>
      <c r="C21" s="56"/>
      <c r="D21" s="56"/>
      <c r="E21" s="56"/>
      <c r="F21" s="58"/>
      <c r="G21" s="56"/>
      <c r="H21" s="56"/>
    </row>
    <row r="22" spans="1:8" ht="17.25" x14ac:dyDescent="0.3">
      <c r="A22" s="56"/>
      <c r="B22" s="57"/>
      <c r="C22" s="56"/>
      <c r="D22" s="56"/>
      <c r="E22" s="56"/>
      <c r="F22" s="56"/>
      <c r="G22" s="58"/>
      <c r="H22" s="56"/>
    </row>
    <row r="23" spans="1:8" ht="17.25" x14ac:dyDescent="0.3">
      <c r="A23" s="56"/>
      <c r="B23" s="57"/>
      <c r="C23" s="56"/>
      <c r="D23" s="56"/>
      <c r="E23" s="56"/>
      <c r="F23" s="58"/>
      <c r="G23" s="56"/>
      <c r="H23" s="56"/>
    </row>
    <row r="24" spans="1:8" ht="16.5" x14ac:dyDescent="0.25">
      <c r="A24" s="59"/>
      <c r="B24" s="60"/>
      <c r="C24" s="59"/>
      <c r="D24" s="59"/>
      <c r="E24" s="59"/>
      <c r="F24" s="61"/>
      <c r="G24" s="55"/>
      <c r="H24" s="55"/>
    </row>
    <row r="26" spans="1:8" x14ac:dyDescent="0.25">
      <c r="F26" s="62"/>
      <c r="G26" s="62"/>
    </row>
    <row r="27" spans="1:8" x14ac:dyDescent="0.25">
      <c r="G27" s="62"/>
    </row>
    <row r="29" spans="1:8" x14ac:dyDescent="0.25">
      <c r="G29" s="62"/>
    </row>
  </sheetData>
  <hyperlinks>
    <hyperlink ref="C9" r:id="rId1" xr:uid="{DC577DDF-A27E-495A-AD1B-D62569E7F44D}"/>
  </hyperlinks>
  <pageMargins left="0.7" right="0.7" top="0.75" bottom="0.75" header="0.3" footer="0.3"/>
  <pageSetup orientation="portrait" horizontalDpi="0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B1252-71E0-4E00-B235-0CDB78464BB9}">
  <dimension ref="A1:G9"/>
  <sheetViews>
    <sheetView workbookViewId="0">
      <selection activeCell="D12" sqref="D12"/>
    </sheetView>
  </sheetViews>
  <sheetFormatPr defaultRowHeight="15" x14ac:dyDescent="0.25"/>
  <sheetData>
    <row r="1" spans="1:7" ht="15.75" thickBot="1" x14ac:dyDescent="0.3">
      <c r="A1" s="39"/>
      <c r="B1" s="65" t="s">
        <v>102</v>
      </c>
      <c r="C1" s="40" t="s">
        <v>88</v>
      </c>
      <c r="D1" s="40" t="s">
        <v>89</v>
      </c>
      <c r="E1" s="40" t="s">
        <v>90</v>
      </c>
      <c r="F1" s="40" t="s">
        <v>88</v>
      </c>
      <c r="G1" s="40" t="s">
        <v>89</v>
      </c>
    </row>
    <row r="2" spans="1:7" x14ac:dyDescent="0.25">
      <c r="A2" s="39" t="s">
        <v>13</v>
      </c>
      <c r="B2" s="41">
        <v>527.26</v>
      </c>
      <c r="C2" s="41">
        <f>'Budget 2025'!G16</f>
        <v>650</v>
      </c>
      <c r="D2" s="42">
        <f>B2-C2</f>
        <v>-122.74000000000001</v>
      </c>
      <c r="E2" s="42">
        <f>May!E2+June!B2</f>
        <v>11302.12</v>
      </c>
      <c r="F2" s="42">
        <f>SUM('Budget 2025'!B16:G16)</f>
        <v>3900</v>
      </c>
      <c r="G2" s="43">
        <f>E2-F2</f>
        <v>7402.1200000000008</v>
      </c>
    </row>
    <row r="3" spans="1:7" x14ac:dyDescent="0.25">
      <c r="A3" s="39" t="s">
        <v>91</v>
      </c>
      <c r="B3" s="44">
        <v>904.96</v>
      </c>
      <c r="C3" s="44">
        <f>'Budget 2025'!G66</f>
        <v>1499.5</v>
      </c>
      <c r="D3" s="42">
        <f>C3-B3</f>
        <v>594.54</v>
      </c>
      <c r="E3" s="42">
        <f>May!E3+June!B3</f>
        <v>10833.27</v>
      </c>
      <c r="F3" s="42">
        <f>SUM('Budget 2025'!B66:G66)</f>
        <v>7664.29</v>
      </c>
      <c r="G3" s="42">
        <f>F3-E3</f>
        <v>-3168.9800000000005</v>
      </c>
    </row>
    <row r="4" spans="1:7" x14ac:dyDescent="0.25">
      <c r="A4" s="39" t="s">
        <v>92</v>
      </c>
      <c r="B4" s="44">
        <f>B2-B3</f>
        <v>-377.70000000000005</v>
      </c>
      <c r="C4" s="42">
        <f>C2-C3</f>
        <v>-849.5</v>
      </c>
      <c r="D4" s="42">
        <f>B4-C4</f>
        <v>471.79999999999995</v>
      </c>
      <c r="E4" s="42">
        <f>E2-E3</f>
        <v>468.85000000000036</v>
      </c>
      <c r="F4" s="42">
        <f>F2-F3</f>
        <v>-3764.29</v>
      </c>
      <c r="G4" s="45">
        <f>E4-F4</f>
        <v>4233.1400000000003</v>
      </c>
    </row>
    <row r="5" spans="1:7" x14ac:dyDescent="0.25">
      <c r="A5" s="39"/>
      <c r="B5" s="44"/>
      <c r="C5" s="42"/>
      <c r="D5" s="42"/>
      <c r="E5" s="42"/>
      <c r="F5" s="42"/>
      <c r="G5" s="45"/>
    </row>
    <row r="6" spans="1:7" ht="15.75" thickBot="1" x14ac:dyDescent="0.3">
      <c r="A6" s="39" t="s">
        <v>93</v>
      </c>
      <c r="B6" s="46"/>
      <c r="C6" s="47"/>
      <c r="D6" s="48"/>
      <c r="E6" s="49">
        <v>31780.44</v>
      </c>
      <c r="F6" s="49"/>
      <c r="G6" s="50"/>
    </row>
    <row r="7" spans="1:7" x14ac:dyDescent="0.25">
      <c r="A7" s="39"/>
      <c r="B7" s="39"/>
      <c r="C7" s="39"/>
      <c r="D7" s="39"/>
      <c r="E7" s="51" t="s">
        <v>94</v>
      </c>
      <c r="F7" s="39"/>
      <c r="G7" s="39"/>
    </row>
    <row r="8" spans="1:7" x14ac:dyDescent="0.25">
      <c r="A8" s="52"/>
      <c r="B8" s="39"/>
      <c r="C8" s="39"/>
      <c r="D8" s="39"/>
      <c r="E8" s="39"/>
      <c r="F8" s="39"/>
      <c r="G8" s="39"/>
    </row>
    <row r="9" spans="1:7" x14ac:dyDescent="0.25">
      <c r="A9" s="39"/>
      <c r="B9" s="39" t="s">
        <v>95</v>
      </c>
      <c r="C9" s="53" t="s">
        <v>96</v>
      </c>
      <c r="D9" s="39"/>
      <c r="E9" s="39"/>
      <c r="F9" s="39"/>
      <c r="G9" s="39"/>
    </row>
  </sheetData>
  <hyperlinks>
    <hyperlink ref="C9" r:id="rId1" xr:uid="{4ECFAA6D-EC15-4624-87BD-23AFC6EE83C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E838C-DA85-4F38-9226-9E905A1B7511}">
  <dimension ref="A1:G9"/>
  <sheetViews>
    <sheetView workbookViewId="0">
      <selection activeCell="E10" sqref="E10"/>
    </sheetView>
  </sheetViews>
  <sheetFormatPr defaultRowHeight="15" x14ac:dyDescent="0.25"/>
  <sheetData>
    <row r="1" spans="1:7" ht="15.75" thickBot="1" x14ac:dyDescent="0.3">
      <c r="A1" s="39"/>
      <c r="B1" s="65" t="s">
        <v>103</v>
      </c>
      <c r="C1" s="40" t="s">
        <v>88</v>
      </c>
      <c r="D1" s="40" t="s">
        <v>89</v>
      </c>
      <c r="E1" s="40" t="s">
        <v>90</v>
      </c>
      <c r="F1" s="40" t="s">
        <v>88</v>
      </c>
      <c r="G1" s="40" t="s">
        <v>89</v>
      </c>
    </row>
    <row r="2" spans="1:7" x14ac:dyDescent="0.25">
      <c r="A2" s="39" t="s">
        <v>13</v>
      </c>
      <c r="B2" s="41">
        <v>555.26</v>
      </c>
      <c r="C2" s="41">
        <f>'Budget 2025'!H16</f>
        <v>1850</v>
      </c>
      <c r="D2" s="42">
        <f>B2-C2</f>
        <v>-1294.74</v>
      </c>
      <c r="E2" s="42">
        <f>June!E2+July!B2</f>
        <v>11857.380000000001</v>
      </c>
      <c r="F2" s="42">
        <f>SUM('Budget 2025'!B16:H16)</f>
        <v>5750</v>
      </c>
      <c r="G2" s="43">
        <f>E2-F2</f>
        <v>6107.380000000001</v>
      </c>
    </row>
    <row r="3" spans="1:7" x14ac:dyDescent="0.25">
      <c r="A3" s="39" t="s">
        <v>91</v>
      </c>
      <c r="B3" s="44">
        <v>231.14</v>
      </c>
      <c r="C3" s="44">
        <f>'Budget 2025'!H66</f>
        <v>1722.5</v>
      </c>
      <c r="D3" s="42">
        <f>C3-B3</f>
        <v>1491.3600000000001</v>
      </c>
      <c r="E3" s="42">
        <f>B3+June!E3</f>
        <v>11064.41</v>
      </c>
      <c r="F3" s="42">
        <f>SUM('Budget 2025'!B66:H66)</f>
        <v>9386.7900000000009</v>
      </c>
      <c r="G3" s="42">
        <f>F3-E3</f>
        <v>-1677.619999999999</v>
      </c>
    </row>
    <row r="4" spans="1:7" x14ac:dyDescent="0.25">
      <c r="A4" s="39" t="s">
        <v>92</v>
      </c>
      <c r="B4" s="44">
        <f>B2-B3</f>
        <v>324.12</v>
      </c>
      <c r="C4" s="42">
        <f>C2-C3</f>
        <v>127.5</v>
      </c>
      <c r="D4" s="42">
        <f>B4-C4</f>
        <v>196.62</v>
      </c>
      <c r="E4" s="42">
        <f>E2-E3</f>
        <v>792.97000000000116</v>
      </c>
      <c r="F4" s="42">
        <f>F2-F3</f>
        <v>-3636.7900000000009</v>
      </c>
      <c r="G4" s="45">
        <f>E4-F4</f>
        <v>4429.760000000002</v>
      </c>
    </row>
    <row r="5" spans="1:7" x14ac:dyDescent="0.25">
      <c r="A5" s="39"/>
      <c r="B5" s="44"/>
      <c r="C5" s="42"/>
      <c r="D5" s="42"/>
      <c r="E5" s="42"/>
      <c r="F5" s="42"/>
      <c r="G5" s="45"/>
    </row>
    <row r="6" spans="1:7" ht="15.75" thickBot="1" x14ac:dyDescent="0.3">
      <c r="A6" s="39" t="s">
        <v>93</v>
      </c>
      <c r="B6" s="46"/>
      <c r="C6" s="47"/>
      <c r="D6" s="48"/>
      <c r="E6" s="49">
        <v>32104</v>
      </c>
      <c r="F6" s="49"/>
      <c r="G6" s="50"/>
    </row>
    <row r="7" spans="1:7" x14ac:dyDescent="0.25">
      <c r="A7" s="39"/>
      <c r="B7" s="39"/>
      <c r="C7" s="39"/>
      <c r="D7" s="39"/>
      <c r="E7" s="51" t="s">
        <v>94</v>
      </c>
      <c r="F7" s="39"/>
      <c r="G7" s="39"/>
    </row>
    <row r="8" spans="1:7" x14ac:dyDescent="0.25">
      <c r="A8" s="52"/>
      <c r="B8" s="39"/>
      <c r="C8" s="39"/>
      <c r="D8" s="39"/>
      <c r="E8" s="39"/>
      <c r="F8" s="39"/>
      <c r="G8" s="39"/>
    </row>
    <row r="9" spans="1:7" x14ac:dyDescent="0.25">
      <c r="A9" s="39"/>
      <c r="B9" s="39" t="s">
        <v>95</v>
      </c>
      <c r="C9" s="53" t="s">
        <v>96</v>
      </c>
      <c r="D9" s="39"/>
      <c r="E9" s="39"/>
      <c r="F9" s="39"/>
      <c r="G9" s="39"/>
    </row>
  </sheetData>
  <hyperlinks>
    <hyperlink ref="C9" r:id="rId1" xr:uid="{226347A1-3102-4945-ABA5-A259B22AD041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47FFD-0908-49EE-B9A2-6AE2608FAEB7}">
  <dimension ref="A1:G9"/>
  <sheetViews>
    <sheetView workbookViewId="0">
      <selection activeCell="E2" sqref="E2"/>
    </sheetView>
  </sheetViews>
  <sheetFormatPr defaultRowHeight="15" x14ac:dyDescent="0.25"/>
  <sheetData>
    <row r="1" spans="1:7" ht="15.75" thickBot="1" x14ac:dyDescent="0.3">
      <c r="A1" s="39"/>
      <c r="B1" s="65" t="s">
        <v>104</v>
      </c>
      <c r="C1" s="40" t="s">
        <v>88</v>
      </c>
      <c r="D1" s="40" t="s">
        <v>89</v>
      </c>
      <c r="E1" s="40" t="s">
        <v>90</v>
      </c>
      <c r="F1" s="40" t="s">
        <v>88</v>
      </c>
      <c r="G1" s="40" t="s">
        <v>89</v>
      </c>
    </row>
    <row r="2" spans="1:7" x14ac:dyDescent="0.25">
      <c r="A2" s="39" t="s">
        <v>13</v>
      </c>
      <c r="B2" s="41">
        <v>672.7</v>
      </c>
      <c r="C2" s="41">
        <f>'Budget 2025'!I16</f>
        <v>650</v>
      </c>
      <c r="D2" s="42">
        <f>B2-C2</f>
        <v>22.700000000000045</v>
      </c>
      <c r="E2" s="42">
        <f>July!E2+Aug!B2</f>
        <v>12530.080000000002</v>
      </c>
      <c r="F2" s="42">
        <f>SUM('Budget 2025'!B16:I16)</f>
        <v>6400</v>
      </c>
      <c r="G2" s="43">
        <f>E2-F2</f>
        <v>6130.0800000000017</v>
      </c>
    </row>
    <row r="3" spans="1:7" x14ac:dyDescent="0.25">
      <c r="A3" s="39" t="s">
        <v>91</v>
      </c>
      <c r="B3" s="44">
        <v>418.26</v>
      </c>
      <c r="C3" s="44">
        <f>'Budget 2025'!I66</f>
        <v>949.5</v>
      </c>
      <c r="D3" s="42">
        <f>C3-B3</f>
        <v>531.24</v>
      </c>
      <c r="E3" s="42">
        <f>July!E3+Aug!B3</f>
        <v>11482.67</v>
      </c>
      <c r="F3" s="42">
        <f>SUM('Budget 2025'!B66:I66)</f>
        <v>10336.290000000001</v>
      </c>
      <c r="G3" s="42">
        <f>F3-E3</f>
        <v>-1146.3799999999992</v>
      </c>
    </row>
    <row r="4" spans="1:7" x14ac:dyDescent="0.25">
      <c r="A4" s="39" t="s">
        <v>92</v>
      </c>
      <c r="B4" s="44">
        <f>B2-B3</f>
        <v>254.44000000000005</v>
      </c>
      <c r="C4" s="42">
        <f>C2-C3</f>
        <v>-299.5</v>
      </c>
      <c r="D4" s="42">
        <f>B4-C4</f>
        <v>553.94000000000005</v>
      </c>
      <c r="E4" s="42">
        <f>E2-E3</f>
        <v>1047.4100000000017</v>
      </c>
      <c r="F4" s="42">
        <f>F2-F3</f>
        <v>-3936.2900000000009</v>
      </c>
      <c r="G4" s="45">
        <f>E4-F4</f>
        <v>4983.7000000000025</v>
      </c>
    </row>
    <row r="5" spans="1:7" x14ac:dyDescent="0.25">
      <c r="A5" s="39"/>
      <c r="B5" s="44"/>
      <c r="C5" s="42"/>
      <c r="D5" s="42"/>
      <c r="E5" s="42"/>
      <c r="F5" s="42"/>
      <c r="G5" s="45"/>
    </row>
    <row r="6" spans="1:7" ht="15.75" thickBot="1" x14ac:dyDescent="0.3">
      <c r="A6" s="39" t="s">
        <v>93</v>
      </c>
      <c r="B6" s="46"/>
      <c r="C6" s="47"/>
      <c r="D6" s="48"/>
      <c r="E6" s="49">
        <v>32428</v>
      </c>
      <c r="F6" s="49"/>
      <c r="G6" s="50"/>
    </row>
    <row r="7" spans="1:7" x14ac:dyDescent="0.25">
      <c r="A7" s="39"/>
      <c r="B7" s="39"/>
      <c r="C7" s="39"/>
      <c r="D7" s="39"/>
      <c r="E7" s="51" t="s">
        <v>94</v>
      </c>
      <c r="F7" s="39"/>
      <c r="G7" s="39"/>
    </row>
    <row r="8" spans="1:7" x14ac:dyDescent="0.25">
      <c r="A8" s="52"/>
      <c r="B8" s="39"/>
      <c r="C8" s="39"/>
      <c r="D8" s="39"/>
      <c r="E8" s="39"/>
      <c r="F8" s="39"/>
      <c r="G8" s="39"/>
    </row>
    <row r="9" spans="1:7" x14ac:dyDescent="0.25">
      <c r="A9" s="39"/>
      <c r="B9" s="39" t="s">
        <v>95</v>
      </c>
      <c r="C9" s="53" t="s">
        <v>96</v>
      </c>
      <c r="D9" s="39"/>
      <c r="E9" s="39"/>
      <c r="F9" s="39"/>
      <c r="G9" s="39"/>
    </row>
  </sheetData>
  <hyperlinks>
    <hyperlink ref="C9" r:id="rId1" xr:uid="{1BEFDF79-8EA3-4C7F-A16E-95E820651B0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7A81-BA4F-4919-BCC4-5D4325B867DC}">
  <dimension ref="A1:G9"/>
  <sheetViews>
    <sheetView workbookViewId="0">
      <selection activeCell="E7" sqref="E7"/>
    </sheetView>
  </sheetViews>
  <sheetFormatPr defaultRowHeight="15" x14ac:dyDescent="0.25"/>
  <sheetData>
    <row r="1" spans="1:7" ht="15.75" thickBot="1" x14ac:dyDescent="0.3">
      <c r="A1" s="39"/>
      <c r="B1" s="65" t="s">
        <v>105</v>
      </c>
      <c r="C1" s="40" t="s">
        <v>88</v>
      </c>
      <c r="D1" s="40" t="s">
        <v>89</v>
      </c>
      <c r="E1" s="40" t="s">
        <v>90</v>
      </c>
      <c r="F1" s="40" t="s">
        <v>88</v>
      </c>
      <c r="G1" s="40" t="s">
        <v>89</v>
      </c>
    </row>
    <row r="2" spans="1:7" x14ac:dyDescent="0.25">
      <c r="A2" s="39" t="s">
        <v>13</v>
      </c>
      <c r="B2" s="41">
        <v>244.5</v>
      </c>
      <c r="C2" s="41">
        <f>'Budget 2025'!J16</f>
        <v>650</v>
      </c>
      <c r="D2" s="42">
        <f>B2-C2</f>
        <v>-405.5</v>
      </c>
      <c r="E2" s="42">
        <f>Aug!E2+Sept!B2</f>
        <v>12774.580000000002</v>
      </c>
      <c r="F2" s="42">
        <f>SUM('Budget 2025'!B16:J16)</f>
        <v>7050</v>
      </c>
      <c r="G2" s="43">
        <f>E2-F2</f>
        <v>5724.5800000000017</v>
      </c>
    </row>
    <row r="3" spans="1:7" x14ac:dyDescent="0.25">
      <c r="A3" s="39" t="s">
        <v>91</v>
      </c>
      <c r="B3" s="44">
        <v>400.98</v>
      </c>
      <c r="C3" s="44">
        <f>'Budget 2025'!J66</f>
        <v>599.5</v>
      </c>
      <c r="D3" s="42">
        <f>C3-B3</f>
        <v>198.51999999999998</v>
      </c>
      <c r="E3" s="42">
        <f>Aug!E3+Sept!B3</f>
        <v>11883.65</v>
      </c>
      <c r="F3" s="42">
        <f>SUM('Budget 2025'!B66:J66)</f>
        <v>10935.79</v>
      </c>
      <c r="G3" s="42">
        <f>F3-E3</f>
        <v>-947.85999999999876</v>
      </c>
    </row>
    <row r="4" spans="1:7" x14ac:dyDescent="0.25">
      <c r="A4" s="39" t="s">
        <v>92</v>
      </c>
      <c r="B4" s="44">
        <f>B2-B3</f>
        <v>-156.48000000000002</v>
      </c>
      <c r="C4" s="42">
        <f>C2-C3</f>
        <v>50.5</v>
      </c>
      <c r="D4" s="42">
        <f>B4-C4</f>
        <v>-206.98000000000002</v>
      </c>
      <c r="E4" s="42">
        <f>E2-E3</f>
        <v>890.93000000000211</v>
      </c>
      <c r="F4" s="42">
        <f>F2-F3</f>
        <v>-3885.7900000000009</v>
      </c>
      <c r="G4" s="45">
        <f>E4-F4</f>
        <v>4776.720000000003</v>
      </c>
    </row>
    <row r="5" spans="1:7" x14ac:dyDescent="0.25">
      <c r="A5" s="39"/>
      <c r="B5" s="44"/>
      <c r="C5" s="42"/>
      <c r="D5" s="42"/>
      <c r="E5" s="42"/>
      <c r="F5" s="42"/>
      <c r="G5" s="45"/>
    </row>
    <row r="6" spans="1:7" ht="15.75" thickBot="1" x14ac:dyDescent="0.3">
      <c r="A6" s="39" t="s">
        <v>93</v>
      </c>
      <c r="B6" s="46"/>
      <c r="C6" s="47"/>
      <c r="D6" s="48"/>
      <c r="E6" s="49">
        <v>32199.69</v>
      </c>
      <c r="F6" s="49"/>
      <c r="G6" s="50"/>
    </row>
    <row r="7" spans="1:7" x14ac:dyDescent="0.25">
      <c r="A7" s="39"/>
      <c r="B7" s="39"/>
      <c r="C7" s="39"/>
      <c r="D7" s="39"/>
      <c r="E7" s="51" t="s">
        <v>94</v>
      </c>
      <c r="F7" s="39"/>
      <c r="G7" s="39"/>
    </row>
    <row r="8" spans="1:7" x14ac:dyDescent="0.25">
      <c r="A8" s="52"/>
      <c r="B8" s="39"/>
      <c r="C8" s="39"/>
      <c r="D8" s="39"/>
      <c r="E8" s="39"/>
      <c r="F8" s="39"/>
      <c r="G8" s="39"/>
    </row>
    <row r="9" spans="1:7" x14ac:dyDescent="0.25">
      <c r="A9" s="39"/>
      <c r="B9" s="39" t="s">
        <v>95</v>
      </c>
      <c r="C9" s="53" t="s">
        <v>96</v>
      </c>
      <c r="D9" s="39"/>
      <c r="E9" s="39"/>
      <c r="F9" s="39"/>
      <c r="G9" s="39"/>
    </row>
  </sheetData>
  <hyperlinks>
    <hyperlink ref="C9" r:id="rId1" xr:uid="{A1CA6B06-EB5A-4D4E-B9E9-A4F125D54AA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3C79B-9894-4B14-9144-9DF6D4F47E52}">
  <dimension ref="A1:G9"/>
  <sheetViews>
    <sheetView workbookViewId="0">
      <selection activeCell="E7" sqref="E7"/>
    </sheetView>
  </sheetViews>
  <sheetFormatPr defaultRowHeight="15" x14ac:dyDescent="0.25"/>
  <sheetData>
    <row r="1" spans="1:7" ht="15.75" thickBot="1" x14ac:dyDescent="0.3">
      <c r="A1" s="39"/>
      <c r="B1" s="65" t="s">
        <v>106</v>
      </c>
      <c r="C1" s="40" t="s">
        <v>88</v>
      </c>
      <c r="D1" s="40" t="s">
        <v>89</v>
      </c>
      <c r="E1" s="40" t="s">
        <v>90</v>
      </c>
      <c r="F1" s="40" t="s">
        <v>88</v>
      </c>
      <c r="G1" s="40" t="s">
        <v>89</v>
      </c>
    </row>
    <row r="2" spans="1:7" x14ac:dyDescent="0.25">
      <c r="A2" s="39" t="s">
        <v>13</v>
      </c>
      <c r="B2" s="41">
        <v>239.4</v>
      </c>
      <c r="C2" s="41">
        <f>'Budget 2025'!K16</f>
        <v>650</v>
      </c>
      <c r="D2" s="42">
        <f>B2-C2</f>
        <v>-410.6</v>
      </c>
      <c r="E2" s="42">
        <f>Sept!E2+Oct!B2</f>
        <v>13013.980000000001</v>
      </c>
      <c r="F2" s="42">
        <f>SUM('Budget 2025'!B16:K16)</f>
        <v>7700</v>
      </c>
      <c r="G2" s="43">
        <f>E2-F2</f>
        <v>5313.9800000000014</v>
      </c>
    </row>
    <row r="3" spans="1:7" x14ac:dyDescent="0.25">
      <c r="A3" s="39" t="s">
        <v>91</v>
      </c>
      <c r="B3" s="44">
        <v>617.91999999999996</v>
      </c>
      <c r="C3" s="44">
        <f>'Budget 2025'!K66</f>
        <v>879.5</v>
      </c>
      <c r="D3" s="42">
        <f>C3-B3</f>
        <v>261.58000000000004</v>
      </c>
      <c r="E3" s="42">
        <f>Sept!E3+Oct!B3</f>
        <v>12501.57</v>
      </c>
      <c r="F3" s="42">
        <f>SUM('Budget 2025'!B66:K66)</f>
        <v>11815.29</v>
      </c>
      <c r="G3" s="42">
        <f>F3-E3</f>
        <v>-686.27999999999884</v>
      </c>
    </row>
    <row r="4" spans="1:7" x14ac:dyDescent="0.25">
      <c r="A4" s="39" t="s">
        <v>92</v>
      </c>
      <c r="B4" s="44">
        <f>B2-B3</f>
        <v>-378.52</v>
      </c>
      <c r="C4" s="42">
        <f>C2-C3</f>
        <v>-229.5</v>
      </c>
      <c r="D4" s="42">
        <f>B4-C4</f>
        <v>-149.01999999999998</v>
      </c>
      <c r="E4" s="42">
        <f>E2-E3</f>
        <v>512.41000000000167</v>
      </c>
      <c r="F4" s="42">
        <f>F2-F3</f>
        <v>-4115.2900000000009</v>
      </c>
      <c r="G4" s="45">
        <f>E4-F4</f>
        <v>4627.7000000000025</v>
      </c>
    </row>
    <row r="5" spans="1:7" x14ac:dyDescent="0.25">
      <c r="A5" s="39"/>
      <c r="B5" s="44"/>
      <c r="C5" s="42"/>
      <c r="D5" s="42"/>
      <c r="E5" s="42"/>
      <c r="F5" s="42"/>
      <c r="G5" s="45"/>
    </row>
    <row r="6" spans="1:7" ht="15.75" thickBot="1" x14ac:dyDescent="0.3">
      <c r="A6" s="39" t="s">
        <v>93</v>
      </c>
      <c r="B6" s="46"/>
      <c r="C6" s="47"/>
      <c r="D6" s="48"/>
      <c r="E6" s="49">
        <v>31820</v>
      </c>
      <c r="F6" s="49"/>
      <c r="G6" s="50"/>
    </row>
    <row r="7" spans="1:7" x14ac:dyDescent="0.25">
      <c r="A7" s="39"/>
      <c r="B7" s="39"/>
      <c r="C7" s="39"/>
      <c r="D7" s="39"/>
      <c r="E7" s="51" t="s">
        <v>94</v>
      </c>
      <c r="F7" s="39"/>
      <c r="G7" s="39"/>
    </row>
    <row r="8" spans="1:7" x14ac:dyDescent="0.25">
      <c r="A8" s="52"/>
      <c r="B8" s="39"/>
      <c r="C8" s="39"/>
      <c r="D8" s="39"/>
      <c r="E8" s="39"/>
      <c r="F8" s="39"/>
      <c r="G8" s="39"/>
    </row>
    <row r="9" spans="1:7" x14ac:dyDescent="0.25">
      <c r="A9" s="39"/>
      <c r="B9" s="39" t="s">
        <v>95</v>
      </c>
      <c r="C9" s="53" t="s">
        <v>96</v>
      </c>
      <c r="D9" s="39"/>
      <c r="E9" s="39"/>
      <c r="F9" s="39"/>
      <c r="G9" s="39"/>
    </row>
  </sheetData>
  <hyperlinks>
    <hyperlink ref="C9" r:id="rId1" xr:uid="{E9D4E6EE-6217-4F90-9116-366402253921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09D16-3DE5-45BF-BDB2-25AAB384754B}">
  <dimension ref="A1:G9"/>
  <sheetViews>
    <sheetView workbookViewId="0">
      <selection activeCell="W17" sqref="W17"/>
    </sheetView>
  </sheetViews>
  <sheetFormatPr defaultRowHeight="15" x14ac:dyDescent="0.25"/>
  <sheetData>
    <row r="1" spans="1:7" ht="15.75" thickBot="1" x14ac:dyDescent="0.3">
      <c r="A1" s="39"/>
      <c r="B1" s="65" t="s">
        <v>107</v>
      </c>
      <c r="C1" s="40" t="s">
        <v>88</v>
      </c>
      <c r="D1" s="40" t="s">
        <v>89</v>
      </c>
      <c r="E1" s="40" t="s">
        <v>90</v>
      </c>
      <c r="F1" s="40" t="s">
        <v>88</v>
      </c>
      <c r="G1" s="40" t="s">
        <v>89</v>
      </c>
    </row>
    <row r="2" spans="1:7" x14ac:dyDescent="0.25">
      <c r="A2" s="39" t="s">
        <v>13</v>
      </c>
      <c r="B2" s="41">
        <v>372.4</v>
      </c>
      <c r="C2" s="41">
        <f>'Budget 2025'!L16</f>
        <v>650</v>
      </c>
      <c r="D2" s="42">
        <f>B2-C2</f>
        <v>-277.60000000000002</v>
      </c>
      <c r="E2" s="42">
        <f>Oct!E2+Nov!B2</f>
        <v>13386.380000000001</v>
      </c>
      <c r="F2" s="42">
        <f>SUM('Budget 2025'!B16:L16)</f>
        <v>8350</v>
      </c>
      <c r="G2" s="43">
        <f>E2-F2</f>
        <v>5036.380000000001</v>
      </c>
    </row>
    <row r="3" spans="1:7" x14ac:dyDescent="0.25">
      <c r="A3" s="39" t="s">
        <v>91</v>
      </c>
      <c r="B3" s="44">
        <v>1987.49</v>
      </c>
      <c r="C3" s="44">
        <f>'Budget 2025'!L66</f>
        <v>547.5</v>
      </c>
      <c r="D3" s="42">
        <f>C3-B3</f>
        <v>-1439.99</v>
      </c>
      <c r="E3" s="42">
        <f>Oct!E3+Nov!B3</f>
        <v>14489.06</v>
      </c>
      <c r="F3" s="42">
        <f>SUM('Budget 2025'!B66:L66)</f>
        <v>12362.79</v>
      </c>
      <c r="G3" s="42">
        <f>F3-E3</f>
        <v>-2126.2699999999986</v>
      </c>
    </row>
    <row r="4" spans="1:7" x14ac:dyDescent="0.25">
      <c r="A4" s="39" t="s">
        <v>92</v>
      </c>
      <c r="B4" s="44">
        <f>B2-B3</f>
        <v>-1615.0900000000001</v>
      </c>
      <c r="C4" s="42">
        <f>C2-C3</f>
        <v>102.5</v>
      </c>
      <c r="D4" s="42">
        <f>B4-C4</f>
        <v>-1717.5900000000001</v>
      </c>
      <c r="E4" s="42">
        <f>E2-E3</f>
        <v>-1102.6799999999985</v>
      </c>
      <c r="F4" s="42">
        <f>F2-F3</f>
        <v>-4012.7900000000009</v>
      </c>
      <c r="G4" s="45">
        <f>E4-F4</f>
        <v>2910.1100000000024</v>
      </c>
    </row>
    <row r="5" spans="1:7" x14ac:dyDescent="0.25">
      <c r="A5" s="39"/>
      <c r="B5" s="44"/>
      <c r="C5" s="42"/>
      <c r="D5" s="42"/>
      <c r="E5" s="42"/>
      <c r="F5" s="42"/>
      <c r="G5" s="45"/>
    </row>
    <row r="6" spans="1:7" ht="15.75" thickBot="1" x14ac:dyDescent="0.3">
      <c r="A6" s="39" t="s">
        <v>93</v>
      </c>
      <c r="B6" s="46"/>
      <c r="C6" s="47"/>
      <c r="D6" s="48"/>
      <c r="E6" s="49">
        <v>30873</v>
      </c>
      <c r="F6" s="49"/>
      <c r="G6" s="50"/>
    </row>
    <row r="7" spans="1:7" x14ac:dyDescent="0.25">
      <c r="A7" s="39"/>
      <c r="B7" s="39"/>
      <c r="C7" s="39"/>
      <c r="D7" s="39"/>
      <c r="E7" s="51" t="s">
        <v>94</v>
      </c>
      <c r="F7" s="39"/>
      <c r="G7" s="39"/>
    </row>
    <row r="8" spans="1:7" x14ac:dyDescent="0.25">
      <c r="A8" s="52"/>
      <c r="B8" s="39"/>
      <c r="C8" s="39"/>
      <c r="D8" s="39"/>
      <c r="E8" s="39"/>
      <c r="F8" s="39"/>
      <c r="G8" s="39"/>
    </row>
    <row r="9" spans="1:7" x14ac:dyDescent="0.25">
      <c r="A9" s="39"/>
      <c r="B9" s="39" t="s">
        <v>95</v>
      </c>
      <c r="C9" s="53" t="s">
        <v>96</v>
      </c>
      <c r="D9" s="39"/>
      <c r="E9" s="39"/>
      <c r="F9" s="39"/>
      <c r="G9" s="39"/>
    </row>
  </sheetData>
  <hyperlinks>
    <hyperlink ref="C9" r:id="rId1" xr:uid="{447042F1-6072-404D-847B-0E743F934B51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755A7-87D1-4813-A91D-867290830C02}">
  <dimension ref="A1:G9"/>
  <sheetViews>
    <sheetView workbookViewId="0">
      <selection activeCell="D2" sqref="D2"/>
    </sheetView>
  </sheetViews>
  <sheetFormatPr defaultRowHeight="15" x14ac:dyDescent="0.25"/>
  <sheetData>
    <row r="1" spans="1:7" ht="15.75" thickBot="1" x14ac:dyDescent="0.3">
      <c r="A1" s="39"/>
      <c r="B1" s="65" t="s">
        <v>108</v>
      </c>
      <c r="C1" s="40" t="s">
        <v>88</v>
      </c>
      <c r="D1" s="40" t="s">
        <v>89</v>
      </c>
      <c r="E1" s="40" t="s">
        <v>90</v>
      </c>
      <c r="F1" s="40" t="s">
        <v>88</v>
      </c>
      <c r="G1" s="40" t="s">
        <v>89</v>
      </c>
    </row>
    <row r="2" spans="1:7" x14ac:dyDescent="0.25">
      <c r="A2" s="39" t="s">
        <v>13</v>
      </c>
      <c r="B2" s="41"/>
      <c r="C2" s="41">
        <f>'Budget 2025'!M16</f>
        <v>650</v>
      </c>
      <c r="D2" s="42">
        <f>B2-C2</f>
        <v>-650</v>
      </c>
      <c r="E2" s="42">
        <f>13887+B2</f>
        <v>13887</v>
      </c>
      <c r="F2" s="42">
        <f>SUM('Budget 2025'!B16:M16)</f>
        <v>9000</v>
      </c>
      <c r="G2" s="43">
        <f>E2-F2</f>
        <v>4887</v>
      </c>
    </row>
    <row r="3" spans="1:7" x14ac:dyDescent="0.25">
      <c r="A3" s="39" t="s">
        <v>91</v>
      </c>
      <c r="B3" s="44"/>
      <c r="C3" s="44">
        <f>'Budget 2025'!M66</f>
        <v>547.5</v>
      </c>
      <c r="D3" s="42">
        <f>C3-B3</f>
        <v>547.5</v>
      </c>
      <c r="E3" s="42">
        <f>16705+Dec!B3</f>
        <v>16705</v>
      </c>
      <c r="F3" s="42">
        <f>SUM('Budget 2025'!B66:M66)</f>
        <v>12910.29</v>
      </c>
      <c r="G3" s="42">
        <f>F3-E3</f>
        <v>-3794.7099999999991</v>
      </c>
    </row>
    <row r="4" spans="1:7" x14ac:dyDescent="0.25">
      <c r="A4" s="39" t="s">
        <v>92</v>
      </c>
      <c r="B4" s="44">
        <f>B2-B3</f>
        <v>0</v>
      </c>
      <c r="C4" s="42">
        <f>C2-C3</f>
        <v>102.5</v>
      </c>
      <c r="D4" s="42">
        <f>B4-C4</f>
        <v>-102.5</v>
      </c>
      <c r="E4" s="42">
        <f>E2-E3</f>
        <v>-2818</v>
      </c>
      <c r="F4" s="42">
        <f>F2-F3</f>
        <v>-3910.2900000000009</v>
      </c>
      <c r="G4" s="45">
        <f>E4-F4</f>
        <v>1092.2900000000009</v>
      </c>
    </row>
    <row r="5" spans="1:7" x14ac:dyDescent="0.25">
      <c r="A5" s="39"/>
      <c r="B5" s="44"/>
      <c r="C5" s="42"/>
      <c r="D5" s="42"/>
      <c r="E5" s="42"/>
      <c r="F5" s="42"/>
      <c r="G5" s="45"/>
    </row>
    <row r="6" spans="1:7" ht="15.75" thickBot="1" x14ac:dyDescent="0.3">
      <c r="A6" s="39" t="s">
        <v>93</v>
      </c>
      <c r="B6" s="46"/>
      <c r="C6" s="47"/>
      <c r="D6" s="48"/>
      <c r="E6" s="49"/>
      <c r="F6" s="49"/>
      <c r="G6" s="50"/>
    </row>
    <row r="7" spans="1:7" x14ac:dyDescent="0.25">
      <c r="A7" s="39"/>
      <c r="B7" s="39"/>
      <c r="C7" s="39"/>
      <c r="D7" s="39"/>
      <c r="E7" s="51" t="s">
        <v>94</v>
      </c>
      <c r="F7" s="39"/>
      <c r="G7" s="39"/>
    </row>
    <row r="8" spans="1:7" x14ac:dyDescent="0.25">
      <c r="A8" s="52"/>
      <c r="B8" s="39"/>
      <c r="C8" s="39"/>
      <c r="D8" s="39"/>
      <c r="E8" s="39"/>
      <c r="F8" s="39"/>
      <c r="G8" s="39"/>
    </row>
    <row r="9" spans="1:7" x14ac:dyDescent="0.25">
      <c r="A9" s="39"/>
      <c r="B9" s="39" t="s">
        <v>95</v>
      </c>
      <c r="C9" s="53" t="s">
        <v>96</v>
      </c>
      <c r="D9" s="39"/>
      <c r="E9" s="39"/>
      <c r="F9" s="39"/>
      <c r="G9" s="39"/>
    </row>
  </sheetData>
  <hyperlinks>
    <hyperlink ref="C9" r:id="rId1" xr:uid="{DA3A36D5-3204-4031-89AA-21A3CC64124C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0FF79-FE41-43B3-B346-25D61C1D7322}">
  <dimension ref="A12:O25"/>
  <sheetViews>
    <sheetView workbookViewId="0">
      <selection activeCell="C19" sqref="C19:C21"/>
    </sheetView>
  </sheetViews>
  <sheetFormatPr defaultRowHeight="15" x14ac:dyDescent="0.25"/>
  <sheetData>
    <row r="12" spans="1:15" ht="15.75" thickBot="1" x14ac:dyDescent="0.3"/>
    <row r="13" spans="1:15" ht="15.75" thickBot="1" x14ac:dyDescent="0.3">
      <c r="A13" s="27">
        <v>6010</v>
      </c>
      <c r="B13" s="31" t="s">
        <v>74</v>
      </c>
      <c r="C13" s="32">
        <v>0</v>
      </c>
      <c r="D13" s="32">
        <v>500</v>
      </c>
      <c r="E13" s="32">
        <v>0</v>
      </c>
      <c r="F13" s="32">
        <v>0</v>
      </c>
      <c r="G13" s="32">
        <v>0</v>
      </c>
      <c r="H13" s="32">
        <v>0</v>
      </c>
      <c r="I13" s="32">
        <v>500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1000</v>
      </c>
    </row>
    <row r="14" spans="1:15" ht="16.5" thickBot="1" x14ac:dyDescent="0.3">
      <c r="A14" s="27"/>
      <c r="B14" s="34" t="s">
        <v>75</v>
      </c>
      <c r="C14" s="35">
        <v>0</v>
      </c>
      <c r="D14" s="35">
        <v>500</v>
      </c>
      <c r="E14" s="35">
        <v>0</v>
      </c>
      <c r="F14" s="35">
        <v>0</v>
      </c>
      <c r="G14" s="35">
        <v>0</v>
      </c>
      <c r="H14" s="35">
        <v>0</v>
      </c>
      <c r="I14" s="35">
        <v>500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6"/>
    </row>
    <row r="15" spans="1:15" ht="15.75" thickTop="1" x14ac:dyDescent="0.25">
      <c r="A15" s="27">
        <v>6020</v>
      </c>
      <c r="B15" s="26" t="s">
        <v>76</v>
      </c>
      <c r="C15" s="29">
        <v>18.989999999999998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18.989999999999998</v>
      </c>
    </row>
    <row r="16" spans="1:15" ht="15.75" thickBot="1" x14ac:dyDescent="0.3">
      <c r="A16" s="27">
        <v>6020</v>
      </c>
      <c r="B16" s="33" t="s">
        <v>77</v>
      </c>
      <c r="C16" s="30">
        <v>17.989999999999998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17.989999999999998</v>
      </c>
    </row>
    <row r="17" spans="1:15" ht="16.5" thickBot="1" x14ac:dyDescent="0.3">
      <c r="A17" s="27"/>
      <c r="B17" s="34" t="s">
        <v>78</v>
      </c>
      <c r="C17" s="35">
        <v>36.979999999999997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6"/>
    </row>
    <row r="18" spans="1:15" ht="15.75" thickTop="1" x14ac:dyDescent="0.25">
      <c r="A18" s="27">
        <v>6030</v>
      </c>
      <c r="B18" s="26" t="s">
        <v>79</v>
      </c>
      <c r="C18" s="29">
        <v>12.5</v>
      </c>
      <c r="D18" s="29">
        <v>12.5</v>
      </c>
      <c r="E18" s="29">
        <v>12.5</v>
      </c>
      <c r="F18" s="29">
        <v>12.5</v>
      </c>
      <c r="G18" s="29">
        <v>12.5</v>
      </c>
      <c r="H18" s="29">
        <v>12.5</v>
      </c>
      <c r="I18" s="29">
        <v>12.5</v>
      </c>
      <c r="J18" s="29">
        <v>12.5</v>
      </c>
      <c r="K18" s="29">
        <v>12.5</v>
      </c>
      <c r="L18" s="29">
        <v>12.5</v>
      </c>
      <c r="M18" s="29">
        <v>12.5</v>
      </c>
      <c r="N18" s="29">
        <v>12.5</v>
      </c>
      <c r="O18" s="29">
        <v>150</v>
      </c>
    </row>
    <row r="19" spans="1:15" x14ac:dyDescent="0.25">
      <c r="A19" s="27">
        <v>6030</v>
      </c>
      <c r="B19" s="26" t="s">
        <v>80</v>
      </c>
      <c r="C19" s="29">
        <v>5.99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5.99</v>
      </c>
    </row>
    <row r="20" spans="1:15" x14ac:dyDescent="0.25">
      <c r="A20" s="27">
        <v>6030</v>
      </c>
      <c r="B20" s="26" t="s">
        <v>81</v>
      </c>
      <c r="C20" s="29">
        <v>1.25</v>
      </c>
      <c r="D20" s="29">
        <v>1.25</v>
      </c>
      <c r="E20" s="29">
        <v>1.25</v>
      </c>
      <c r="F20" s="29">
        <v>1.25</v>
      </c>
      <c r="G20" s="29">
        <v>1.25</v>
      </c>
      <c r="H20" s="29">
        <v>1.25</v>
      </c>
      <c r="I20" s="29">
        <v>1.25</v>
      </c>
      <c r="J20" s="29">
        <v>1.25</v>
      </c>
      <c r="K20" s="29">
        <v>1.25</v>
      </c>
      <c r="L20" s="29">
        <v>1.25</v>
      </c>
      <c r="M20" s="29">
        <v>1.25</v>
      </c>
      <c r="N20" s="29">
        <v>1.25</v>
      </c>
      <c r="O20" s="29">
        <v>15</v>
      </c>
    </row>
    <row r="21" spans="1:15" ht="15.75" thickBot="1" x14ac:dyDescent="0.3">
      <c r="A21" s="27">
        <v>6030</v>
      </c>
      <c r="B21" s="33" t="s">
        <v>82</v>
      </c>
      <c r="C21" s="30">
        <v>80.040000000000006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80.040000000000006</v>
      </c>
    </row>
    <row r="22" spans="1:15" ht="16.5" thickBot="1" x14ac:dyDescent="0.3">
      <c r="A22" s="27"/>
      <c r="B22" s="34" t="s">
        <v>83</v>
      </c>
      <c r="C22" s="35">
        <v>99.78</v>
      </c>
      <c r="D22" s="35">
        <v>13.75</v>
      </c>
      <c r="E22" s="35">
        <v>13.75</v>
      </c>
      <c r="F22" s="35">
        <v>13.75</v>
      </c>
      <c r="G22" s="35">
        <v>13.75</v>
      </c>
      <c r="H22" s="35">
        <v>13.75</v>
      </c>
      <c r="I22" s="35">
        <v>13.75</v>
      </c>
      <c r="J22" s="35">
        <v>13.75</v>
      </c>
      <c r="K22" s="35">
        <v>13.75</v>
      </c>
      <c r="L22" s="35">
        <v>13.75</v>
      </c>
      <c r="M22" s="35">
        <v>13.75</v>
      </c>
      <c r="N22" s="35">
        <v>13.75</v>
      </c>
      <c r="O22" s="36"/>
    </row>
    <row r="23" spans="1:15" ht="15.75" thickTop="1" x14ac:dyDescent="0.25">
      <c r="A23" s="27">
        <v>6050</v>
      </c>
      <c r="B23" s="26" t="s">
        <v>84</v>
      </c>
      <c r="C23" s="29">
        <v>30</v>
      </c>
      <c r="D23" s="29">
        <v>30</v>
      </c>
      <c r="E23" s="29">
        <v>30</v>
      </c>
      <c r="F23" s="29">
        <v>30</v>
      </c>
      <c r="G23" s="29">
        <v>30</v>
      </c>
      <c r="H23" s="29">
        <v>30</v>
      </c>
      <c r="I23" s="29">
        <v>30</v>
      </c>
      <c r="J23" s="29">
        <v>30</v>
      </c>
      <c r="K23" s="29">
        <v>30</v>
      </c>
      <c r="L23" s="29">
        <v>30</v>
      </c>
      <c r="M23" s="29">
        <v>30</v>
      </c>
      <c r="N23" s="29">
        <v>30</v>
      </c>
      <c r="O23" s="29">
        <v>360</v>
      </c>
    </row>
    <row r="24" spans="1:15" ht="15.75" thickBot="1" x14ac:dyDescent="0.3">
      <c r="A24" s="28"/>
      <c r="B24" s="33" t="s">
        <v>85</v>
      </c>
      <c r="C24" s="30">
        <v>3</v>
      </c>
      <c r="D24" s="30">
        <v>3</v>
      </c>
      <c r="E24" s="30">
        <v>3</v>
      </c>
      <c r="F24" s="30">
        <v>3</v>
      </c>
      <c r="G24" s="30">
        <v>3</v>
      </c>
      <c r="H24" s="30">
        <v>3</v>
      </c>
      <c r="I24" s="30">
        <v>3</v>
      </c>
      <c r="J24" s="30">
        <v>3</v>
      </c>
      <c r="K24" s="30">
        <v>3</v>
      </c>
      <c r="L24" s="30">
        <v>3</v>
      </c>
      <c r="M24" s="30">
        <v>3</v>
      </c>
      <c r="N24" s="30">
        <v>3</v>
      </c>
      <c r="O24" s="30">
        <v>36</v>
      </c>
    </row>
    <row r="25" spans="1:15" ht="16.5" thickBot="1" x14ac:dyDescent="0.3">
      <c r="A25" s="28"/>
      <c r="B25" s="38" t="s">
        <v>86</v>
      </c>
      <c r="C25" s="30">
        <v>33</v>
      </c>
      <c r="D25" s="37">
        <v>33</v>
      </c>
      <c r="E25" s="37">
        <v>33</v>
      </c>
      <c r="F25" s="37">
        <v>33</v>
      </c>
      <c r="G25" s="37">
        <v>33</v>
      </c>
      <c r="H25" s="37">
        <v>33</v>
      </c>
      <c r="I25" s="37">
        <v>33</v>
      </c>
      <c r="J25" s="37">
        <v>33</v>
      </c>
      <c r="K25" s="37">
        <v>33</v>
      </c>
      <c r="L25" s="37">
        <v>33</v>
      </c>
      <c r="M25" s="37">
        <v>33</v>
      </c>
      <c r="N25" s="37">
        <v>33</v>
      </c>
      <c r="O25" s="3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3E8B6-72F7-4160-A685-F1DFB9B9EDE5}">
  <dimension ref="B1:C48"/>
  <sheetViews>
    <sheetView workbookViewId="0">
      <selection activeCell="C1" sqref="C1"/>
    </sheetView>
  </sheetViews>
  <sheetFormatPr defaultRowHeight="15" x14ac:dyDescent="0.25"/>
  <sheetData>
    <row r="1" spans="2:3" x14ac:dyDescent="0.25">
      <c r="B1">
        <f>SUM(B2:B100)</f>
        <v>555.25999999999988</v>
      </c>
      <c r="C1">
        <f>SUM(C2:C100)</f>
        <v>231.13999999999996</v>
      </c>
    </row>
    <row r="2" spans="2:3" x14ac:dyDescent="0.25">
      <c r="B2">
        <v>20</v>
      </c>
      <c r="C2">
        <v>0.6</v>
      </c>
    </row>
    <row r="3" spans="2:3" x14ac:dyDescent="0.25">
      <c r="B3">
        <v>103</v>
      </c>
      <c r="C3">
        <v>0.88</v>
      </c>
    </row>
    <row r="4" spans="2:3" x14ac:dyDescent="0.25">
      <c r="B4">
        <v>25</v>
      </c>
      <c r="C4">
        <v>0.25</v>
      </c>
    </row>
    <row r="5" spans="2:3" x14ac:dyDescent="0.25">
      <c r="B5">
        <v>51.5</v>
      </c>
      <c r="C5">
        <v>19.989999999999998</v>
      </c>
    </row>
    <row r="6" spans="2:3" x14ac:dyDescent="0.25">
      <c r="B6">
        <v>103</v>
      </c>
      <c r="C6">
        <v>0.45</v>
      </c>
    </row>
    <row r="7" spans="2:3" x14ac:dyDescent="0.25">
      <c r="B7">
        <v>5.15</v>
      </c>
      <c r="C7">
        <v>0.05</v>
      </c>
    </row>
    <row r="8" spans="2:3" x14ac:dyDescent="0.25">
      <c r="B8">
        <v>25.75</v>
      </c>
      <c r="C8">
        <v>0.15</v>
      </c>
    </row>
    <row r="9" spans="2:3" x14ac:dyDescent="0.25">
      <c r="B9">
        <v>17.760000000000002</v>
      </c>
      <c r="C9">
        <v>80.2</v>
      </c>
    </row>
    <row r="10" spans="2:3" x14ac:dyDescent="0.25">
      <c r="B10">
        <v>10</v>
      </c>
      <c r="C10">
        <v>0.03</v>
      </c>
    </row>
    <row r="11" spans="2:3" x14ac:dyDescent="0.25">
      <c r="B11">
        <v>5</v>
      </c>
      <c r="C11">
        <v>0.45</v>
      </c>
    </row>
    <row r="12" spans="2:3" x14ac:dyDescent="0.25">
      <c r="B12">
        <v>10.3</v>
      </c>
      <c r="C12">
        <v>1.03</v>
      </c>
    </row>
    <row r="13" spans="2:3" x14ac:dyDescent="0.25">
      <c r="B13">
        <v>10</v>
      </c>
      <c r="C13">
        <v>0.45</v>
      </c>
    </row>
    <row r="14" spans="2:3" x14ac:dyDescent="0.25">
      <c r="B14">
        <v>25</v>
      </c>
      <c r="C14">
        <v>0.6</v>
      </c>
    </row>
    <row r="15" spans="2:3" x14ac:dyDescent="0.25">
      <c r="B15">
        <v>17</v>
      </c>
      <c r="C15">
        <v>0.18</v>
      </c>
    </row>
    <row r="16" spans="2:3" x14ac:dyDescent="0.25">
      <c r="B16">
        <v>5.15</v>
      </c>
      <c r="C16">
        <v>75</v>
      </c>
    </row>
    <row r="17" spans="2:3" x14ac:dyDescent="0.25">
      <c r="B17">
        <v>10</v>
      </c>
      <c r="C17">
        <v>0.82</v>
      </c>
    </row>
    <row r="18" spans="2:3" x14ac:dyDescent="0.25">
      <c r="B18">
        <v>10.3</v>
      </c>
      <c r="C18">
        <v>0.05</v>
      </c>
    </row>
    <row r="19" spans="2:3" x14ac:dyDescent="0.25">
      <c r="B19">
        <v>5.15</v>
      </c>
      <c r="C19">
        <v>0.09</v>
      </c>
    </row>
    <row r="20" spans="2:3" x14ac:dyDescent="0.25">
      <c r="B20">
        <v>25.75</v>
      </c>
      <c r="C20">
        <v>0.45</v>
      </c>
    </row>
    <row r="21" spans="2:3" x14ac:dyDescent="0.25">
      <c r="B21">
        <v>5</v>
      </c>
      <c r="C21">
        <v>0.03</v>
      </c>
    </row>
    <row r="22" spans="2:3" x14ac:dyDescent="0.25">
      <c r="B22">
        <v>10.3</v>
      </c>
      <c r="C22">
        <v>20</v>
      </c>
    </row>
    <row r="23" spans="2:3" x14ac:dyDescent="0.25">
      <c r="B23">
        <v>25</v>
      </c>
      <c r="C23">
        <v>0.45</v>
      </c>
    </row>
    <row r="24" spans="2:3" x14ac:dyDescent="0.25">
      <c r="B24">
        <v>5.15</v>
      </c>
      <c r="C24">
        <v>0.03</v>
      </c>
    </row>
    <row r="25" spans="2:3" x14ac:dyDescent="0.25">
      <c r="B25">
        <v>25</v>
      </c>
      <c r="C25">
        <v>10</v>
      </c>
    </row>
    <row r="26" spans="2:3" x14ac:dyDescent="0.25">
      <c r="C26">
        <v>1.05</v>
      </c>
    </row>
    <row r="27" spans="2:3" x14ac:dyDescent="0.25">
      <c r="C27">
        <v>3.29</v>
      </c>
    </row>
    <row r="28" spans="2:3" x14ac:dyDescent="0.25">
      <c r="C28">
        <v>1.03</v>
      </c>
    </row>
    <row r="29" spans="2:3" x14ac:dyDescent="0.25">
      <c r="C29">
        <v>0.13</v>
      </c>
    </row>
    <row r="30" spans="2:3" x14ac:dyDescent="0.25">
      <c r="C30">
        <v>1.05</v>
      </c>
    </row>
    <row r="31" spans="2:3" x14ac:dyDescent="0.25">
      <c r="C31">
        <v>1.79</v>
      </c>
    </row>
    <row r="32" spans="2:3" x14ac:dyDescent="0.25">
      <c r="C32">
        <v>0.13</v>
      </c>
    </row>
    <row r="33" spans="3:3" x14ac:dyDescent="0.25">
      <c r="C33">
        <v>0.59</v>
      </c>
    </row>
    <row r="34" spans="3:3" x14ac:dyDescent="0.25">
      <c r="C34">
        <v>0.39</v>
      </c>
    </row>
    <row r="35" spans="3:3" x14ac:dyDescent="0.25">
      <c r="C35">
        <v>3.29</v>
      </c>
    </row>
    <row r="36" spans="3:3" x14ac:dyDescent="0.25">
      <c r="C36">
        <v>0.05</v>
      </c>
    </row>
    <row r="37" spans="3:3" x14ac:dyDescent="0.25">
      <c r="C37">
        <v>1.03</v>
      </c>
    </row>
    <row r="38" spans="3:3" x14ac:dyDescent="0.25">
      <c r="C38">
        <v>0.52</v>
      </c>
    </row>
    <row r="39" spans="3:3" x14ac:dyDescent="0.25">
      <c r="C39">
        <v>0.79</v>
      </c>
    </row>
    <row r="40" spans="3:3" x14ac:dyDescent="0.25">
      <c r="C40">
        <v>0.13</v>
      </c>
    </row>
    <row r="41" spans="3:3" x14ac:dyDescent="0.25">
      <c r="C41">
        <v>0.09</v>
      </c>
    </row>
    <row r="42" spans="3:3" x14ac:dyDescent="0.25">
      <c r="C42">
        <v>0.45</v>
      </c>
    </row>
    <row r="43" spans="3:3" x14ac:dyDescent="0.25">
      <c r="C43">
        <v>1.03</v>
      </c>
    </row>
    <row r="44" spans="3:3" x14ac:dyDescent="0.25">
      <c r="C44">
        <v>0.59</v>
      </c>
    </row>
    <row r="45" spans="3:3" x14ac:dyDescent="0.25">
      <c r="C45">
        <v>0.59</v>
      </c>
    </row>
    <row r="46" spans="3:3" x14ac:dyDescent="0.25">
      <c r="C46">
        <v>0.6</v>
      </c>
    </row>
    <row r="47" spans="3:3" x14ac:dyDescent="0.25">
      <c r="C47">
        <v>0.2</v>
      </c>
    </row>
    <row r="48" spans="3:3" x14ac:dyDescent="0.25">
      <c r="C48">
        <v>0.1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Budget 2025</vt:lpstr>
      <vt:lpstr>January</vt:lpstr>
      <vt:lpstr>February</vt:lpstr>
      <vt:lpstr>March</vt:lpstr>
      <vt:lpstr>April</vt:lpstr>
      <vt:lpstr>May</vt:lpstr>
      <vt:lpstr>June</vt:lpstr>
      <vt:lpstr>July</vt:lpstr>
      <vt:lpstr>Aug</vt:lpstr>
      <vt:lpstr>Sept</vt:lpstr>
      <vt:lpstr>Oct</vt:lpstr>
      <vt:lpstr>Nov</vt:lpstr>
      <vt:lpstr>Dec</vt:lpstr>
      <vt:lpstr>IT Division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 Clark</dc:creator>
  <cp:lastModifiedBy>Russ Clark</cp:lastModifiedBy>
  <dcterms:created xsi:type="dcterms:W3CDTF">2022-11-11T19:54:52Z</dcterms:created>
  <dcterms:modified xsi:type="dcterms:W3CDTF">2025-01-16T01:16:13Z</dcterms:modified>
</cp:coreProperties>
</file>