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BSCO\Dropbox\Libertarian\"/>
    </mc:Choice>
  </mc:AlternateContent>
  <xr:revisionPtr revIDLastSave="0" documentId="13_ncr:1_{E0AC3C50-1A6B-49D8-91B2-E1F94182CA24}" xr6:coauthVersionLast="47" xr6:coauthVersionMax="47" xr10:uidLastSave="{00000000-0000-0000-0000-000000000000}"/>
  <bookViews>
    <workbookView xWindow="6795" yWindow="720" windowWidth="17430" windowHeight="12375" firstSheet="2" activeTab="9" xr2:uid="{00000000-000D-0000-FFFF-FFFF00000000}"/>
  </bookViews>
  <sheets>
    <sheet name="Budget 2022" sheetId="1" r:id="rId1"/>
    <sheet name="Ballot Access" sheetId="7" r:id="rId2"/>
    <sheet name="January" sheetId="2" r:id="rId3"/>
    <sheet name="February" sheetId="3" r:id="rId4"/>
    <sheet name="March" sheetId="4" r:id="rId5"/>
    <sheet name="April" sheetId="5" r:id="rId6"/>
    <sheet name="May" sheetId="6" r:id="rId7"/>
    <sheet name="June" sheetId="8" r:id="rId8"/>
    <sheet name="July" sheetId="10" r:id="rId9"/>
    <sheet name="Aug" sheetId="11" r:id="rId10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7" l="1"/>
  <c r="B20" i="7"/>
  <c r="E3" i="11"/>
  <c r="E2" i="11"/>
  <c r="F3" i="11"/>
  <c r="F2" i="11"/>
  <c r="C3" i="11"/>
  <c r="D3" i="11" s="1"/>
  <c r="C2" i="11"/>
  <c r="B4" i="11"/>
  <c r="C4" i="11"/>
  <c r="D4" i="11" s="1"/>
  <c r="F3" i="10"/>
  <c r="F2" i="10"/>
  <c r="E3" i="10"/>
  <c r="E2" i="10"/>
  <c r="C3" i="10"/>
  <c r="D3" i="10" s="1"/>
  <c r="C2" i="10"/>
  <c r="B4" i="10"/>
  <c r="K18" i="7"/>
  <c r="M18" i="7" s="1"/>
  <c r="C19" i="7"/>
  <c r="B19" i="7"/>
  <c r="B18" i="7"/>
  <c r="B17" i="7"/>
  <c r="B16" i="7"/>
  <c r="B15" i="7"/>
  <c r="E3" i="8"/>
  <c r="B2" i="8"/>
  <c r="F3" i="8"/>
  <c r="F4" i="8" s="1"/>
  <c r="F2" i="8"/>
  <c r="E2" i="8"/>
  <c r="C3" i="8"/>
  <c r="D3" i="8" s="1"/>
  <c r="C2" i="8"/>
  <c r="B4" i="8"/>
  <c r="E4" i="8"/>
  <c r="C18" i="7"/>
  <c r="K14" i="7"/>
  <c r="C17" i="7"/>
  <c r="B13" i="7"/>
  <c r="B14" i="7" s="1"/>
  <c r="E3" i="6"/>
  <c r="E2" i="6"/>
  <c r="F3" i="6"/>
  <c r="F2" i="6"/>
  <c r="C3" i="6"/>
  <c r="D3" i="6" s="1"/>
  <c r="C2" i="6"/>
  <c r="B4" i="6"/>
  <c r="D2" i="6"/>
  <c r="F3" i="5"/>
  <c r="F2" i="5"/>
  <c r="E3" i="5"/>
  <c r="E2" i="5"/>
  <c r="F3" i="4"/>
  <c r="F2" i="4"/>
  <c r="E3" i="4"/>
  <c r="E2" i="4"/>
  <c r="C3" i="4"/>
  <c r="D3" i="4" s="1"/>
  <c r="C2" i="4"/>
  <c r="C3" i="5"/>
  <c r="C2" i="5"/>
  <c r="C4" i="5" s="1"/>
  <c r="B4" i="5"/>
  <c r="D3" i="5"/>
  <c r="B4" i="4"/>
  <c r="F4" i="3"/>
  <c r="F3" i="3"/>
  <c r="F2" i="3"/>
  <c r="E3" i="3"/>
  <c r="E4" i="3" s="1"/>
  <c r="E2" i="3"/>
  <c r="C3" i="3"/>
  <c r="C2" i="3"/>
  <c r="C4" i="3" s="1"/>
  <c r="B4" i="3"/>
  <c r="D3" i="3"/>
  <c r="C3" i="2"/>
  <c r="F3" i="2" s="1"/>
  <c r="G3" i="2" s="1"/>
  <c r="C2" i="2"/>
  <c r="D2" i="2" s="1"/>
  <c r="E2" i="2"/>
  <c r="E3" i="2"/>
  <c r="B4" i="2"/>
  <c r="E4" i="2"/>
  <c r="N54" i="1"/>
  <c r="N47" i="1"/>
  <c r="N33" i="1"/>
  <c r="N32" i="1"/>
  <c r="B34" i="1"/>
  <c r="F4" i="11" l="1"/>
  <c r="G2" i="11"/>
  <c r="E4" i="11"/>
  <c r="G4" i="11" s="1"/>
  <c r="G3" i="11"/>
  <c r="D2" i="11"/>
  <c r="F4" i="10"/>
  <c r="C4" i="10"/>
  <c r="G3" i="10"/>
  <c r="D4" i="10"/>
  <c r="D2" i="10"/>
  <c r="G4" i="8"/>
  <c r="G3" i="8"/>
  <c r="C4" i="8"/>
  <c r="D4" i="8" s="1"/>
  <c r="G2" i="8"/>
  <c r="D2" i="8"/>
  <c r="K19" i="7"/>
  <c r="G3" i="6"/>
  <c r="E4" i="6"/>
  <c r="G4" i="6" s="1"/>
  <c r="G2" i="6"/>
  <c r="F4" i="6"/>
  <c r="C4" i="6"/>
  <c r="D4" i="6"/>
  <c r="F4" i="5"/>
  <c r="E4" i="5"/>
  <c r="G4" i="5" s="1"/>
  <c r="G2" i="4"/>
  <c r="F4" i="4"/>
  <c r="E4" i="4"/>
  <c r="G4" i="4" s="1"/>
  <c r="C4" i="4"/>
  <c r="D4" i="4" s="1"/>
  <c r="G3" i="5"/>
  <c r="G3" i="4"/>
  <c r="D4" i="5"/>
  <c r="D2" i="5"/>
  <c r="G2" i="5"/>
  <c r="D2" i="4"/>
  <c r="G3" i="3"/>
  <c r="G4" i="3"/>
  <c r="D4" i="3"/>
  <c r="D2" i="3"/>
  <c r="G2" i="3"/>
  <c r="D3" i="2"/>
  <c r="F2" i="2"/>
  <c r="G2" i="2" s="1"/>
  <c r="C4" i="2"/>
  <c r="N51" i="1"/>
  <c r="N39" i="1"/>
  <c r="E4" i="10" l="1"/>
  <c r="G4" i="10" s="1"/>
  <c r="G2" i="10"/>
  <c r="F4" i="2"/>
  <c r="G4" i="2" s="1"/>
  <c r="D4" i="2"/>
  <c r="N5" i="1"/>
  <c r="N6" i="1"/>
  <c r="N55" i="1"/>
  <c r="N44" i="1"/>
  <c r="N4" i="1"/>
  <c r="N10" i="1" l="1"/>
  <c r="N11" i="1"/>
  <c r="N9" i="1"/>
  <c r="N7" i="1"/>
  <c r="N22" i="1"/>
  <c r="N23" i="1"/>
  <c r="N24" i="1"/>
  <c r="N21" i="1"/>
  <c r="N30" i="1"/>
  <c r="N31" i="1"/>
  <c r="N29" i="1"/>
  <c r="N38" i="1"/>
  <c r="N40" i="1"/>
  <c r="N36" i="1"/>
  <c r="N48" i="1"/>
  <c r="N45" i="1"/>
  <c r="N46" i="1"/>
  <c r="N43" i="1"/>
  <c r="N53" i="1"/>
  <c r="N52" i="1"/>
  <c r="N59" i="1"/>
  <c r="N60" i="1"/>
  <c r="N61" i="1"/>
  <c r="N62" i="1"/>
  <c r="C34" i="1"/>
  <c r="D34" i="1"/>
  <c r="E34" i="1"/>
  <c r="F34" i="1"/>
  <c r="G34" i="1"/>
  <c r="H34" i="1"/>
  <c r="I34" i="1"/>
  <c r="J34" i="1"/>
  <c r="K34" i="1"/>
  <c r="L34" i="1"/>
  <c r="M34" i="1"/>
  <c r="C41" i="1"/>
  <c r="D41" i="1"/>
  <c r="E41" i="1"/>
  <c r="F41" i="1"/>
  <c r="G41" i="1"/>
  <c r="H41" i="1"/>
  <c r="I41" i="1"/>
  <c r="J41" i="1"/>
  <c r="K41" i="1"/>
  <c r="L41" i="1"/>
  <c r="M41" i="1"/>
  <c r="B41" i="1"/>
  <c r="C56" i="1"/>
  <c r="D56" i="1"/>
  <c r="E56" i="1"/>
  <c r="F56" i="1"/>
  <c r="G56" i="1"/>
  <c r="H56" i="1"/>
  <c r="I56" i="1"/>
  <c r="J56" i="1"/>
  <c r="K56" i="1"/>
  <c r="L56" i="1"/>
  <c r="M56" i="1"/>
  <c r="B56" i="1"/>
  <c r="C63" i="1"/>
  <c r="D63" i="1"/>
  <c r="E63" i="1"/>
  <c r="F63" i="1"/>
  <c r="G63" i="1"/>
  <c r="H63" i="1"/>
  <c r="I63" i="1"/>
  <c r="J63" i="1"/>
  <c r="K63" i="1"/>
  <c r="L63" i="1"/>
  <c r="M63" i="1"/>
  <c r="B63" i="1"/>
  <c r="C26" i="1"/>
  <c r="D26" i="1"/>
  <c r="E26" i="1"/>
  <c r="F26" i="1"/>
  <c r="G26" i="1"/>
  <c r="H26" i="1"/>
  <c r="I26" i="1"/>
  <c r="J26" i="1"/>
  <c r="K26" i="1"/>
  <c r="L26" i="1"/>
  <c r="M26" i="1"/>
  <c r="B26" i="1"/>
  <c r="C49" i="1"/>
  <c r="D49" i="1"/>
  <c r="E49" i="1"/>
  <c r="F49" i="1"/>
  <c r="G49" i="1"/>
  <c r="H49" i="1"/>
  <c r="I49" i="1"/>
  <c r="J49" i="1"/>
  <c r="K49" i="1"/>
  <c r="L49" i="1"/>
  <c r="M49" i="1"/>
  <c r="B49" i="1"/>
  <c r="C14" i="1"/>
  <c r="C16" i="1" s="1"/>
  <c r="D14" i="1"/>
  <c r="D16" i="1" s="1"/>
  <c r="E14" i="1"/>
  <c r="E16" i="1" s="1"/>
  <c r="F14" i="1"/>
  <c r="F16" i="1" s="1"/>
  <c r="G14" i="1"/>
  <c r="G16" i="1" s="1"/>
  <c r="H14" i="1"/>
  <c r="H16" i="1" s="1"/>
  <c r="I14" i="1"/>
  <c r="I16" i="1" s="1"/>
  <c r="J14" i="1"/>
  <c r="J16" i="1" s="1"/>
  <c r="K14" i="1"/>
  <c r="K16" i="1" s="1"/>
  <c r="L14" i="1"/>
  <c r="L16" i="1" s="1"/>
  <c r="M14" i="1"/>
  <c r="M16" i="1" s="1"/>
  <c r="B14" i="1"/>
  <c r="B16" i="1" s="1"/>
  <c r="G13" i="1"/>
  <c r="H13" i="1"/>
  <c r="I13" i="1"/>
  <c r="J13" i="1"/>
  <c r="K13" i="1"/>
  <c r="L13" i="1"/>
  <c r="M13" i="1"/>
  <c r="C13" i="1"/>
  <c r="D13" i="1"/>
  <c r="E13" i="1"/>
  <c r="B13" i="1"/>
  <c r="C57" i="1" l="1"/>
  <c r="C65" i="1" s="1"/>
  <c r="C17" i="1" s="1"/>
  <c r="B57" i="1"/>
  <c r="B65" i="1" s="1"/>
  <c r="F57" i="1"/>
  <c r="I57" i="1"/>
  <c r="L57" i="1"/>
  <c r="L65" i="1" s="1"/>
  <c r="L17" i="1" s="1"/>
  <c r="H57" i="1"/>
  <c r="D57" i="1"/>
  <c r="J57" i="1"/>
  <c r="J65" i="1" s="1"/>
  <c r="J17" i="1" s="1"/>
  <c r="M57" i="1"/>
  <c r="E57" i="1"/>
  <c r="K57" i="1"/>
  <c r="G57" i="1"/>
  <c r="N26" i="1"/>
  <c r="N56" i="1"/>
  <c r="N41" i="1"/>
  <c r="N34" i="1"/>
  <c r="N13" i="1"/>
  <c r="N63" i="1"/>
  <c r="N16" i="1"/>
  <c r="N14" i="1"/>
  <c r="N49" i="1"/>
  <c r="E65" i="1" l="1"/>
  <c r="E17" i="1" s="1"/>
  <c r="H65" i="1"/>
  <c r="H17" i="1" s="1"/>
  <c r="K65" i="1"/>
  <c r="K17" i="1" s="1"/>
  <c r="F65" i="1"/>
  <c r="F17" i="1" s="1"/>
  <c r="D65" i="1"/>
  <c r="D17" i="1" s="1"/>
  <c r="M65" i="1"/>
  <c r="M17" i="1" s="1"/>
  <c r="G65" i="1"/>
  <c r="G17" i="1" s="1"/>
  <c r="I65" i="1"/>
  <c r="I17" i="1" s="1"/>
  <c r="N57" i="1"/>
  <c r="B17" i="1"/>
  <c r="N65" i="1" l="1"/>
  <c r="N17" i="1" s="1"/>
</calcChain>
</file>

<file path=xl/sharedStrings.xml><?xml version="1.0" encoding="utf-8"?>
<sst xmlns="http://schemas.openxmlformats.org/spreadsheetml/2006/main" count="207" uniqueCount="113">
  <si>
    <t>Total</t>
  </si>
  <si>
    <t>Revenue</t>
  </si>
  <si>
    <t xml:space="preserve">   4000 Donations</t>
  </si>
  <si>
    <t xml:space="preserve">      4100 Membership Dues</t>
  </si>
  <si>
    <t xml:space="preserve">      4200 General Donations</t>
  </si>
  <si>
    <t xml:space="preserve">      4400 Convention Revenue</t>
  </si>
  <si>
    <t xml:space="preserve">         4410 Auction</t>
  </si>
  <si>
    <t xml:space="preserve">         4420 Tickets</t>
  </si>
  <si>
    <t xml:space="preserve">         4430 Other</t>
  </si>
  <si>
    <t xml:space="preserve">      Total 4400 Convention Revenue</t>
  </si>
  <si>
    <t xml:space="preserve">   Total 4000 Donations</t>
  </si>
  <si>
    <t>Total Revenue</t>
  </si>
  <si>
    <t>Gross Profit</t>
  </si>
  <si>
    <t>Expenditures</t>
  </si>
  <si>
    <t xml:space="preserve">   5000 Operations</t>
  </si>
  <si>
    <t xml:space="preserve">      5100 Financial Expenses</t>
  </si>
  <si>
    <t xml:space="preserve">      5200 Postal Expenses</t>
  </si>
  <si>
    <t xml:space="preserve">      5400 Insurance Expense</t>
  </si>
  <si>
    <t xml:space="preserve">      5500 Miscellaneous Expenses</t>
  </si>
  <si>
    <t xml:space="preserve">   Total 5000 Operations</t>
  </si>
  <si>
    <t xml:space="preserve">   6000 Division Operations</t>
  </si>
  <si>
    <t xml:space="preserve">      6025 IT Division</t>
  </si>
  <si>
    <t xml:space="preserve">         6030 Website Hosting Expenses</t>
  </si>
  <si>
    <t xml:space="preserve">      Total 6025 IT Division</t>
  </si>
  <si>
    <t xml:space="preserve">      6100 Communications Division</t>
  </si>
  <si>
    <t xml:space="preserve">      Total 6100 Communications Division</t>
  </si>
  <si>
    <t xml:space="preserve">         6305 Membership</t>
  </si>
  <si>
    <t xml:space="preserve">         6330 Outreach Booths</t>
  </si>
  <si>
    <t xml:space="preserve">      Total 6300 Field Development Division</t>
  </si>
  <si>
    <t xml:space="preserve">      6400 Political Division</t>
  </si>
  <si>
    <t xml:space="preserve">         6420 Candidate Expenses</t>
  </si>
  <si>
    <t xml:space="preserve">      Total 6400 Political Division</t>
  </si>
  <si>
    <t xml:space="preserve">   Total 6000 Division Operations</t>
  </si>
  <si>
    <t xml:space="preserve">   6500 Convention</t>
  </si>
  <si>
    <t xml:space="preserve">      6510 Hotel and Banquet</t>
  </si>
  <si>
    <t xml:space="preserve">      6520 Supplies and Materials</t>
  </si>
  <si>
    <t xml:space="preserve">      6540 Promotion and Advertising</t>
  </si>
  <si>
    <t xml:space="preserve">      6550 Speakers</t>
  </si>
  <si>
    <t xml:space="preserve">   Total 6500 Convention</t>
  </si>
  <si>
    <t>Total Expenditures</t>
  </si>
  <si>
    <t xml:space="preserve">         6430 Legislation</t>
  </si>
  <si>
    <t xml:space="preserve">      6300 Field Operations Division</t>
  </si>
  <si>
    <t xml:space="preserve">         6340 Advertising and Promotions</t>
  </si>
  <si>
    <t xml:space="preserve">         6360 Parties and Special Events</t>
  </si>
  <si>
    <t xml:space="preserve">         6010 Voter Database</t>
  </si>
  <si>
    <t xml:space="preserve">         6020 Domain Names</t>
  </si>
  <si>
    <t xml:space="preserve">         6110 E-mailing Expenses</t>
  </si>
  <si>
    <t xml:space="preserve">         6120 Advertising and Promotions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</si>
  <si>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</si>
  <si>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</si>
  <si>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</si>
  <si>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</si>
  <si>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</si>
  <si>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</si>
  <si>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</si>
  <si>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</si>
  <si>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</si>
  <si>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</si>
  <si>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</si>
  <si>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</si>
  <si>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        6310 Outreach Materials</t>
  </si>
  <si>
    <t xml:space="preserve">      4300 Net Paid Fundraising Revenue</t>
  </si>
  <si>
    <t xml:space="preserve">      4100 Lifetime Memberships</t>
  </si>
  <si>
    <t xml:space="preserve">         6410 Ballot Access Funding***</t>
  </si>
  <si>
    <t xml:space="preserve">            6122 Promotional Materials</t>
  </si>
  <si>
    <t xml:space="preserve">            6123 Social Media</t>
  </si>
  <si>
    <t xml:space="preserve">            6121 Marketing</t>
  </si>
  <si>
    <t xml:space="preserve">         6450 Misc Expenses</t>
  </si>
  <si>
    <t xml:space="preserve">         6030 Bluehost Domain Privacy</t>
  </si>
  <si>
    <t xml:space="preserve">         6030 Bluehost SSL Certificate</t>
  </si>
  <si>
    <t xml:space="preserve">         6350 Precinct Committeeperson Materials (Even years in Political Division</t>
  </si>
  <si>
    <t xml:space="preserve">         6440 Precinct Committeemen Materials (Odd years in Field Ops Division)</t>
  </si>
  <si>
    <t xml:space="preserve">         Ballot Access Funding Retained from FY 21</t>
  </si>
  <si>
    <t xml:space="preserve">      5600 Executive Director Commission</t>
  </si>
  <si>
    <t>bod@lpillinois.org</t>
  </si>
  <si>
    <t>send to</t>
  </si>
  <si>
    <t/>
  </si>
  <si>
    <t>Cash</t>
  </si>
  <si>
    <t>Net Income</t>
  </si>
  <si>
    <t>Expenses</t>
  </si>
  <si>
    <t>Difference</t>
  </si>
  <si>
    <t>Budget</t>
  </si>
  <si>
    <t>YTD</t>
  </si>
  <si>
    <t>Jan '22</t>
  </si>
  <si>
    <t>Feb '22</t>
  </si>
  <si>
    <t>Mar '22</t>
  </si>
  <si>
    <t>Apr '22</t>
  </si>
  <si>
    <t>May '22</t>
  </si>
  <si>
    <t>Ballot Access Report</t>
  </si>
  <si>
    <t>Jan</t>
  </si>
  <si>
    <t>Feb</t>
  </si>
  <si>
    <t>Mar</t>
  </si>
  <si>
    <t>Apr</t>
  </si>
  <si>
    <t>Reserve from 2021</t>
  </si>
  <si>
    <t>Budgeted LP IL 2022</t>
  </si>
  <si>
    <t>Specific Donations</t>
  </si>
  <si>
    <t>Account Balance</t>
  </si>
  <si>
    <t>Account Expense</t>
  </si>
  <si>
    <t>Julie Fox</t>
  </si>
  <si>
    <t>Chase Renwick</t>
  </si>
  <si>
    <t>($750.00/mo)</t>
  </si>
  <si>
    <t>LP National</t>
  </si>
  <si>
    <t>Refund of court costs</t>
  </si>
  <si>
    <t>Current budget remaining:</t>
  </si>
  <si>
    <t xml:space="preserve">Cash on hand is </t>
  </si>
  <si>
    <t>Expected bills due this week</t>
  </si>
  <si>
    <t>Available cash on hand</t>
  </si>
  <si>
    <t>June '22</t>
  </si>
  <si>
    <t>July '22</t>
  </si>
  <si>
    <t>Aug '22</t>
  </si>
  <si>
    <t>End</t>
  </si>
  <si>
    <t>Authorized vote 1043.85</t>
  </si>
  <si>
    <t>Budget remaining @9/20/22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</si>
</sst>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#,##0.00\ _€"/>
    <numFmt numFmtId="165" formatCode="&quot;$&quot;#,##0.00"/>
    <numFmt numFmtId="166" formatCode="&quot;$&quot;#,##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  <font>
      <b/>
      <sz val="8"/>
      <color indexed="8"/>
      <name val="Arial"/>
      <family val="2"/>
    </font>
    <font>
      <sz val="11"/>
      <color rgb="FF000000"/>
      <name val="Calibri"/>
      <family val="2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</font>
    <font>
      <sz val="13"/>
      <color rgb="FF000000"/>
      <name val="Arial"/>
      <family val="2"/>
    </font>
    <font>
      <sz val="13"/>
      <color rgb="FF000000"/>
      <name val="Calibri"/>
      <family val="2"/>
    </font>
    <font>
      <b/>
      <sz val="12"/>
      <color rgb="FF393A3D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8">
    <xf numFmtId="0" fontId="0" fillId="0" borderId="0"/>
    <xf numFmtId="0" fontId="10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15" fillId="0" borderId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7" fillId="2" borderId="0" xfId="0" applyFont="1" applyFill="1" applyAlignment="1">
      <alignment horizontal="left" wrapText="1"/>
    </xf>
    <xf numFmtId="0" fontId="0" fillId="2" borderId="0" xfId="0" applyFill="1"/>
    <xf numFmtId="0" fontId="9" fillId="2" borderId="0" xfId="0" applyFont="1" applyFill="1" applyAlignment="1">
      <alignment horizontal="left" wrapText="1"/>
    </xf>
    <xf numFmtId="0" fontId="7" fillId="3" borderId="0" xfId="0" applyFont="1" applyFill="1" applyAlignment="1">
      <alignment horizontal="left" wrapText="1"/>
    </xf>
    <xf numFmtId="0" fontId="0" fillId="3" borderId="0" xfId="0" applyFill="1"/>
    <xf numFmtId="164" fontId="8" fillId="3" borderId="0" xfId="0" applyNumberFormat="1" applyFont="1" applyFill="1" applyAlignment="1">
      <alignment wrapText="1"/>
    </xf>
    <xf numFmtId="165" fontId="8" fillId="2" borderId="0" xfId="0" applyNumberFormat="1" applyFont="1" applyFill="1" applyAlignment="1">
      <alignment wrapText="1"/>
    </xf>
    <xf numFmtId="165" fontId="8" fillId="0" borderId="0" xfId="0" applyNumberFormat="1" applyFont="1" applyAlignment="1">
      <alignment horizontal="right" wrapText="1"/>
    </xf>
    <xf numFmtId="165" fontId="7" fillId="0" borderId="2" xfId="0" applyNumberFormat="1" applyFont="1" applyBorder="1" applyAlignment="1">
      <alignment horizontal="right" wrapText="1"/>
    </xf>
    <xf numFmtId="165" fontId="7" fillId="0" borderId="0" xfId="0" applyNumberFormat="1" applyFont="1" applyBorder="1" applyAlignment="1">
      <alignment horizontal="right" wrapText="1"/>
    </xf>
    <xf numFmtId="165" fontId="8" fillId="3" borderId="0" xfId="0" applyNumberFormat="1" applyFont="1" applyFill="1" applyAlignment="1">
      <alignment wrapText="1"/>
    </xf>
    <xf numFmtId="165" fontId="8" fillId="0" borderId="0" xfId="0" applyNumberFormat="1" applyFont="1" applyAlignment="1">
      <alignment wrapText="1"/>
    </xf>
    <xf numFmtId="165" fontId="7" fillId="2" borderId="0" xfId="0" applyNumberFormat="1" applyFont="1" applyFill="1" applyBorder="1" applyAlignment="1">
      <alignment horizontal="right" wrapText="1"/>
    </xf>
    <xf numFmtId="165" fontId="7" fillId="0" borderId="3" xfId="0" applyNumberFormat="1" applyFont="1" applyBorder="1" applyAlignment="1">
      <alignment horizontal="right" wrapText="1"/>
    </xf>
    <xf numFmtId="8" fontId="7" fillId="0" borderId="2" xfId="0" applyNumberFormat="1" applyFont="1" applyBorder="1" applyAlignment="1">
      <alignment horizontal="right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2" fillId="3" borderId="0" xfId="0" applyFont="1" applyFill="1" applyAlignment="1">
      <alignment horizontal="left" wrapText="1"/>
    </xf>
    <xf numFmtId="165" fontId="12" fillId="2" borderId="0" xfId="0" applyNumberFormat="1" applyFont="1" applyFill="1" applyAlignment="1">
      <alignment horizontal="left" wrapText="1"/>
    </xf>
    <xf numFmtId="165" fontId="12" fillId="0" borderId="0" xfId="0" applyNumberFormat="1" applyFont="1" applyAlignment="1">
      <alignment horizontal="left" wrapText="1"/>
    </xf>
    <xf numFmtId="8" fontId="12" fillId="0" borderId="2" xfId="0" applyNumberFormat="1" applyFont="1" applyBorder="1" applyAlignment="1">
      <alignment horizontal="right" wrapText="1"/>
    </xf>
    <xf numFmtId="165" fontId="12" fillId="3" borderId="0" xfId="0" applyNumberFormat="1" applyFont="1" applyFill="1" applyAlignment="1">
      <alignment horizontal="left" wrapText="1"/>
    </xf>
    <xf numFmtId="0" fontId="0" fillId="0" borderId="0" xfId="0" applyFont="1"/>
    <xf numFmtId="0" fontId="13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0" borderId="0" xfId="0" applyFont="1" applyFill="1" applyAlignment="1">
      <alignment horizontal="left" wrapText="1"/>
    </xf>
    <xf numFmtId="165" fontId="12" fillId="0" borderId="0" xfId="0" applyNumberFormat="1" applyFont="1" applyFill="1" applyAlignment="1">
      <alignment horizontal="left" wrapText="1"/>
    </xf>
    <xf numFmtId="165" fontId="8" fillId="0" borderId="0" xfId="0" applyNumberFormat="1" applyFont="1" applyFill="1" applyAlignment="1">
      <alignment horizontal="right" wrapText="1"/>
    </xf>
    <xf numFmtId="0" fontId="0" fillId="0" borderId="0" xfId="0" applyFill="1"/>
    <xf numFmtId="0" fontId="7" fillId="0" borderId="0" xfId="0" applyFont="1" applyFill="1" applyAlignment="1">
      <alignment horizontal="left" wrapText="1"/>
    </xf>
    <xf numFmtId="0" fontId="0" fillId="0" borderId="0" xfId="0" applyFont="1" applyFill="1"/>
    <xf numFmtId="0" fontId="5" fillId="0" borderId="0" xfId="4"/>
    <xf numFmtId="8" fontId="5" fillId="0" borderId="0" xfId="4" applyNumberFormat="1"/>
    <xf numFmtId="0" fontId="15" fillId="0" borderId="0" xfId="5"/>
    <xf numFmtId="8" fontId="16" fillId="0" borderId="0" xfId="5" applyNumberFormat="1" applyFont="1"/>
    <xf numFmtId="0" fontId="16" fillId="0" borderId="0" xfId="5" applyFont="1"/>
    <xf numFmtId="14" fontId="16" fillId="0" borderId="0" xfId="5" applyNumberFormat="1" applyFont="1"/>
    <xf numFmtId="0" fontId="17" fillId="0" borderId="0" xfId="5" applyFont="1"/>
    <xf numFmtId="8" fontId="17" fillId="0" borderId="0" xfId="5" applyNumberFormat="1" applyFont="1"/>
    <xf numFmtId="14" fontId="17" fillId="0" borderId="0" xfId="5" applyNumberFormat="1" applyFont="1"/>
    <xf numFmtId="0" fontId="18" fillId="0" borderId="0" xfId="5" applyFont="1"/>
    <xf numFmtId="0" fontId="19" fillId="0" borderId="0" xfId="6"/>
    <xf numFmtId="0" fontId="5" fillId="0" borderId="0" xfId="4" applyAlignment="1">
      <alignment horizontal="right"/>
    </xf>
    <xf numFmtId="0" fontId="5" fillId="0" borderId="0" xfId="4" quotePrefix="1"/>
    <xf numFmtId="166" fontId="5" fillId="0" borderId="4" xfId="4" applyNumberFormat="1" applyBorder="1"/>
    <xf numFmtId="166" fontId="0" fillId="0" borderId="5" xfId="7" applyNumberFormat="1" applyFont="1" applyBorder="1"/>
    <xf numFmtId="166" fontId="5" fillId="0" borderId="5" xfId="4" applyNumberFormat="1" applyBorder="1"/>
    <xf numFmtId="0" fontId="5" fillId="0" borderId="5" xfId="4" applyBorder="1"/>
    <xf numFmtId="166" fontId="0" fillId="0" borderId="6" xfId="7" applyNumberFormat="1" applyFont="1" applyBorder="1"/>
    <xf numFmtId="166" fontId="5" fillId="0" borderId="7" xfId="4" applyNumberFormat="1" applyBorder="1"/>
    <xf numFmtId="166" fontId="5" fillId="0" borderId="0" xfId="4" applyNumberFormat="1"/>
    <xf numFmtId="166" fontId="5" fillId="0" borderId="8" xfId="4" applyNumberFormat="1" applyBorder="1"/>
    <xf numFmtId="166" fontId="5" fillId="0" borderId="9" xfId="4" applyNumberFormat="1" applyBorder="1"/>
    <xf numFmtId="166" fontId="5" fillId="0" borderId="10" xfId="4" applyNumberFormat="1" applyBorder="1"/>
    <xf numFmtId="0" fontId="5" fillId="0" borderId="5" xfId="4" applyBorder="1" applyAlignment="1">
      <alignment horizontal="center"/>
    </xf>
    <xf numFmtId="17" fontId="5" fillId="0" borderId="5" xfId="4" applyNumberFormat="1" applyBorder="1" applyAlignment="1">
      <alignment horizontal="center"/>
    </xf>
    <xf numFmtId="17" fontId="4" fillId="0" borderId="5" xfId="4" applyNumberFormat="1" applyFont="1" applyBorder="1" applyAlignment="1">
      <alignment horizontal="center"/>
    </xf>
    <xf numFmtId="166" fontId="4" fillId="0" borderId="0" xfId="4" applyNumberFormat="1" applyFont="1"/>
    <xf numFmtId="17" fontId="3" fillId="0" borderId="5" xfId="4" applyNumberFormat="1" applyFont="1" applyBorder="1" applyAlignment="1">
      <alignment horizontal="center"/>
    </xf>
    <xf numFmtId="14" fontId="0" fillId="0" borderId="0" xfId="0" applyNumberFormat="1"/>
    <xf numFmtId="0" fontId="0" fillId="0" borderId="1" xfId="0" applyBorder="1"/>
    <xf numFmtId="17" fontId="2" fillId="0" borderId="5" xfId="4" applyNumberFormat="1" applyFont="1" applyBorder="1" applyAlignment="1">
      <alignment horizontal="center"/>
    </xf>
    <xf numFmtId="166" fontId="2" fillId="0" borderId="0" xfId="4" applyNumberFormat="1" applyFont="1"/>
    <xf numFmtId="0" fontId="20" fillId="0" borderId="0" xfId="0" applyFont="1"/>
    <xf numFmtId="17" fontId="1" fillId="0" borderId="5" xfId="4" applyNumberFormat="1" applyFont="1" applyBorder="1" applyAlignment="1">
      <alignment horizontal="center"/>
    </xf>
  </cellXfs>
  <cellStyles count="8">
    <cellStyle name="Comma 2" xfId="3" xr:uid="{00000000-0005-0000-0000-000000000000}"/>
    <cellStyle name="Comma 2 2" xfId="7" xr:uid="{48AF46D4-EF96-4331-9001-4AC849B67B8A}"/>
    <cellStyle name="Hyperlink" xfId="6" builtinId="8"/>
    <cellStyle name="Normal" xfId="0" builtinId="0"/>
    <cellStyle name="Normal 2" xfId="2" xr:uid="{00000000-0005-0000-0000-000002000000}"/>
    <cellStyle name="Normal 2 2" xfId="4" xr:uid="{F318711F-DA89-455D-8F22-745703EBA6F1}"/>
    <cellStyle name="Normal 3" xfId="1" xr:uid="{00000000-0005-0000-0000-000003000000}"/>
    <cellStyle name="Normal 4" xfId="5" xr:uid="{F3745079-257D-4555-A24F-4B24FD8557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mailto:bod@lpillinoi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bod@lpillinois.or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bod@lpillinois.or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bod@lpillinois.or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od@lpillinois.or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od@lpillinois.or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bod@lpillinois.org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mailto:bod@lpillinoi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9"/>
  <sheetViews>
    <sheetView topLeftCell="A35" workbookViewId="0">
      <selection activeCell="J43" sqref="J43"/>
    </sheetView>
  </sheetViews>
  <sheetFormatPr defaultRowHeight="15" x14ac:dyDescent="0.25"/>
  <cols>
    <col min="1" max="1" width="39.7109375" customWidth="1"/>
    <col min="2" max="13" width="12.7109375" style="25" customWidth="1"/>
    <col min="14" max="14" width="12.7109375" customWidth="1"/>
  </cols>
  <sheetData>
    <row r="1" spans="1:14" s="19" customFormat="1" x14ac:dyDescent="0.25">
      <c r="A1" s="18"/>
      <c r="B1" s="18" t="s">
        <v>48</v>
      </c>
      <c r="C1" s="18" t="s">
        <v>49</v>
      </c>
      <c r="D1" s="18" t="s">
        <v>50</v>
      </c>
      <c r="E1" s="18" t="s">
        <v>51</v>
      </c>
      <c r="F1" s="18" t="s">
        <v>52</v>
      </c>
      <c r="G1" s="18" t="s">
        <v>53</v>
      </c>
      <c r="H1" s="18" t="s">
        <v>54</v>
      </c>
      <c r="I1" s="18" t="s">
        <v>55</v>
      </c>
      <c r="J1" s="18" t="s">
        <v>56</v>
      </c>
      <c r="K1" s="18" t="s">
        <v>57</v>
      </c>
      <c r="L1" s="18" t="s">
        <v>58</v>
      </c>
      <c r="M1" s="18" t="s">
        <v>59</v>
      </c>
      <c r="N1" s="26" t="s">
        <v>0</v>
      </c>
    </row>
    <row r="2" spans="1:14" s="7" customFormat="1" x14ac:dyDescent="0.25">
      <c r="A2" s="6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8"/>
    </row>
    <row r="3" spans="1:14" s="4" customFormat="1" x14ac:dyDescent="0.25">
      <c r="A3" s="3" t="s">
        <v>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9"/>
    </row>
    <row r="4" spans="1:14" x14ac:dyDescent="0.25">
      <c r="A4" s="1" t="s">
        <v>3</v>
      </c>
      <c r="B4" s="22">
        <v>250</v>
      </c>
      <c r="C4" s="22">
        <v>250</v>
      </c>
      <c r="D4" s="22">
        <v>250</v>
      </c>
      <c r="E4" s="22">
        <v>250</v>
      </c>
      <c r="F4" s="22">
        <v>250</v>
      </c>
      <c r="G4" s="22">
        <v>250</v>
      </c>
      <c r="H4" s="22">
        <v>250</v>
      </c>
      <c r="I4" s="22">
        <v>250</v>
      </c>
      <c r="J4" s="22">
        <v>250</v>
      </c>
      <c r="K4" s="22">
        <v>250</v>
      </c>
      <c r="L4" s="22">
        <v>250</v>
      </c>
      <c r="M4" s="22">
        <v>250</v>
      </c>
      <c r="N4" s="10">
        <f>SUM(B4:M4)</f>
        <v>3000</v>
      </c>
    </row>
    <row r="5" spans="1:14" x14ac:dyDescent="0.25">
      <c r="A5" s="1" t="s">
        <v>62</v>
      </c>
      <c r="B5" s="22">
        <v>1200</v>
      </c>
      <c r="C5" s="22"/>
      <c r="D5" s="22"/>
      <c r="E5" s="22"/>
      <c r="G5" s="22"/>
      <c r="H5" s="22">
        <v>1200</v>
      </c>
      <c r="I5" s="22"/>
      <c r="J5" s="22"/>
      <c r="K5" s="22"/>
      <c r="L5" s="22"/>
      <c r="M5" s="22"/>
      <c r="N5" s="10">
        <f>SUM(B5:M5)</f>
        <v>2400</v>
      </c>
    </row>
    <row r="6" spans="1:14" x14ac:dyDescent="0.25">
      <c r="A6" s="1" t="s">
        <v>4</v>
      </c>
      <c r="B6" s="22">
        <v>1400</v>
      </c>
      <c r="C6" s="22">
        <v>1400</v>
      </c>
      <c r="D6" s="22">
        <v>1400</v>
      </c>
      <c r="E6" s="22">
        <v>1400</v>
      </c>
      <c r="F6" s="22">
        <v>1400</v>
      </c>
      <c r="G6" s="22">
        <v>1400</v>
      </c>
      <c r="H6" s="22">
        <v>1400</v>
      </c>
      <c r="I6" s="22">
        <v>1400</v>
      </c>
      <c r="J6" s="22">
        <v>1400</v>
      </c>
      <c r="K6" s="22">
        <v>1400</v>
      </c>
      <c r="L6" s="22">
        <v>1400</v>
      </c>
      <c r="M6" s="22">
        <v>1400</v>
      </c>
      <c r="N6" s="10">
        <f>SUM(B6:M6)</f>
        <v>16800</v>
      </c>
    </row>
    <row r="7" spans="1:14" x14ac:dyDescent="0.25">
      <c r="A7" s="1" t="s">
        <v>61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10">
        <f>SUM(B7:M7)</f>
        <v>0</v>
      </c>
    </row>
    <row r="8" spans="1:14" s="4" customFormat="1" x14ac:dyDescent="0.25">
      <c r="A8" s="3" t="s">
        <v>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9"/>
    </row>
    <row r="9" spans="1:14" x14ac:dyDescent="0.25">
      <c r="A9" s="1" t="s">
        <v>6</v>
      </c>
      <c r="B9" s="22"/>
      <c r="C9" s="22"/>
      <c r="D9" s="22"/>
      <c r="E9" s="22"/>
      <c r="F9" s="22"/>
      <c r="G9" s="22"/>
      <c r="H9" s="22"/>
      <c r="I9" s="22"/>
      <c r="J9" s="22"/>
      <c r="K9" s="22">
        <v>5000</v>
      </c>
      <c r="L9" s="22"/>
      <c r="M9" s="22"/>
      <c r="N9" s="10">
        <f>SUM(B9:M9)</f>
        <v>5000</v>
      </c>
    </row>
    <row r="10" spans="1:14" x14ac:dyDescent="0.25">
      <c r="A10" s="1" t="s">
        <v>7</v>
      </c>
      <c r="B10" s="22"/>
      <c r="C10" s="22"/>
      <c r="D10" s="22"/>
      <c r="E10" s="22"/>
      <c r="F10" s="22"/>
      <c r="G10" s="22"/>
      <c r="H10" s="22">
        <v>2000</v>
      </c>
      <c r="I10" s="22">
        <v>2000</v>
      </c>
      <c r="J10" s="22">
        <v>3000</v>
      </c>
      <c r="K10" s="22">
        <v>4000</v>
      </c>
      <c r="L10" s="22"/>
      <c r="M10" s="22"/>
      <c r="N10" s="10">
        <f t="shared" ref="N10:N11" si="0">SUM(B10:M10)</f>
        <v>11000</v>
      </c>
    </row>
    <row r="11" spans="1:14" x14ac:dyDescent="0.25">
      <c r="A11" s="1" t="s">
        <v>8</v>
      </c>
      <c r="B11" s="22"/>
      <c r="C11" s="22"/>
      <c r="D11" s="22"/>
      <c r="E11" s="22"/>
      <c r="F11" s="22"/>
      <c r="G11" s="22"/>
      <c r="H11" s="22">
        <v>500</v>
      </c>
      <c r="I11" s="22">
        <v>500</v>
      </c>
      <c r="J11" s="22">
        <v>500</v>
      </c>
      <c r="K11" s="22">
        <v>500</v>
      </c>
      <c r="L11" s="22"/>
      <c r="M11" s="22"/>
      <c r="N11" s="10">
        <f t="shared" si="0"/>
        <v>2000</v>
      </c>
    </row>
    <row r="12" spans="1:14" x14ac:dyDescent="0.25">
      <c r="A12" s="1" t="s">
        <v>72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10">
        <v>20000</v>
      </c>
    </row>
    <row r="13" spans="1:14" x14ac:dyDescent="0.25">
      <c r="A13" s="1" t="s">
        <v>9</v>
      </c>
      <c r="B13" s="22">
        <f>SUM(B9:B11)</f>
        <v>0</v>
      </c>
      <c r="C13" s="22">
        <f t="shared" ref="C13:G13" si="1">SUM(C9:C11)</f>
        <v>0</v>
      </c>
      <c r="D13" s="22">
        <f t="shared" si="1"/>
        <v>0</v>
      </c>
      <c r="E13" s="22">
        <f t="shared" si="1"/>
        <v>0</v>
      </c>
      <c r="F13" s="22">
        <v>0</v>
      </c>
      <c r="G13" s="22">
        <f t="shared" si="1"/>
        <v>0</v>
      </c>
      <c r="H13" s="22">
        <f t="shared" ref="H13" si="2">SUM(H9:H11)</f>
        <v>2500</v>
      </c>
      <c r="I13" s="22">
        <f t="shared" ref="I13" si="3">SUM(I9:I11)</f>
        <v>2500</v>
      </c>
      <c r="J13" s="22">
        <f t="shared" ref="J13" si="4">SUM(J9:J11)</f>
        <v>3500</v>
      </c>
      <c r="K13" s="22">
        <f t="shared" ref="K13:L13" si="5">SUM(K9:K11)</f>
        <v>9500</v>
      </c>
      <c r="L13" s="22">
        <f t="shared" si="5"/>
        <v>0</v>
      </c>
      <c r="M13" s="22">
        <f t="shared" ref="M13" si="6">SUM(M9:M11)</f>
        <v>0</v>
      </c>
      <c r="N13" s="11">
        <f>SUM(B13:M13)</f>
        <v>18000</v>
      </c>
    </row>
    <row r="14" spans="1:14" x14ac:dyDescent="0.25">
      <c r="A14" s="1" t="s">
        <v>10</v>
      </c>
      <c r="B14" s="22">
        <f>SUM(B4:B11)</f>
        <v>2850</v>
      </c>
      <c r="C14" s="22">
        <f t="shared" ref="C14:M14" si="7">SUM(C4:C11)</f>
        <v>1650</v>
      </c>
      <c r="D14" s="22">
        <f t="shared" si="7"/>
        <v>1650</v>
      </c>
      <c r="E14" s="22">
        <f t="shared" si="7"/>
        <v>1650</v>
      </c>
      <c r="F14" s="22">
        <f t="shared" si="7"/>
        <v>1650</v>
      </c>
      <c r="G14" s="22">
        <f t="shared" si="7"/>
        <v>1650</v>
      </c>
      <c r="H14" s="22">
        <f t="shared" si="7"/>
        <v>5350</v>
      </c>
      <c r="I14" s="22">
        <f t="shared" si="7"/>
        <v>4150</v>
      </c>
      <c r="J14" s="22">
        <f t="shared" si="7"/>
        <v>5150</v>
      </c>
      <c r="K14" s="22">
        <f t="shared" si="7"/>
        <v>11150</v>
      </c>
      <c r="L14" s="22">
        <f t="shared" si="7"/>
        <v>1650</v>
      </c>
      <c r="M14" s="22">
        <f t="shared" si="7"/>
        <v>1650</v>
      </c>
      <c r="N14" s="11">
        <f>SUM(B14:M14)</f>
        <v>40200</v>
      </c>
    </row>
    <row r="15" spans="1:14" x14ac:dyDescent="0.25">
      <c r="A15" s="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10"/>
    </row>
    <row r="16" spans="1:14" x14ac:dyDescent="0.25">
      <c r="A16" s="1" t="s">
        <v>11</v>
      </c>
      <c r="B16" s="22">
        <f>B14</f>
        <v>2850</v>
      </c>
      <c r="C16" s="22">
        <f t="shared" ref="C16:M16" si="8">C14</f>
        <v>1650</v>
      </c>
      <c r="D16" s="22">
        <f t="shared" si="8"/>
        <v>1650</v>
      </c>
      <c r="E16" s="22">
        <f t="shared" si="8"/>
        <v>1650</v>
      </c>
      <c r="F16" s="22">
        <f t="shared" si="8"/>
        <v>1650</v>
      </c>
      <c r="G16" s="22">
        <f t="shared" si="8"/>
        <v>1650</v>
      </c>
      <c r="H16" s="22">
        <f t="shared" si="8"/>
        <v>5350</v>
      </c>
      <c r="I16" s="22">
        <f t="shared" si="8"/>
        <v>4150</v>
      </c>
      <c r="J16" s="22">
        <f t="shared" si="8"/>
        <v>5150</v>
      </c>
      <c r="K16" s="22">
        <f t="shared" si="8"/>
        <v>11150</v>
      </c>
      <c r="L16" s="22">
        <f t="shared" si="8"/>
        <v>1650</v>
      </c>
      <c r="M16" s="22">
        <f t="shared" si="8"/>
        <v>1650</v>
      </c>
      <c r="N16" s="11">
        <f>SUM(B16:M16)</f>
        <v>40200</v>
      </c>
    </row>
    <row r="17" spans="1:14" x14ac:dyDescent="0.25">
      <c r="A17" s="1" t="s">
        <v>12</v>
      </c>
      <c r="B17" s="23">
        <f t="shared" ref="B17:N17" si="9">(B16)-(B65)</f>
        <v>139.52999999999975</v>
      </c>
      <c r="C17" s="23">
        <f t="shared" si="9"/>
        <v>-718.48999999999978</v>
      </c>
      <c r="D17" s="23">
        <f t="shared" si="9"/>
        <v>-445.5</v>
      </c>
      <c r="E17" s="23">
        <f t="shared" si="9"/>
        <v>-758.77999999999975</v>
      </c>
      <c r="F17" s="23">
        <f t="shared" si="9"/>
        <v>-79.5</v>
      </c>
      <c r="G17" s="23">
        <f t="shared" si="9"/>
        <v>-779.5</v>
      </c>
      <c r="H17" s="23">
        <f t="shared" si="9"/>
        <v>2647.5</v>
      </c>
      <c r="I17" s="23">
        <f t="shared" si="9"/>
        <v>1987.3400000000001</v>
      </c>
      <c r="J17" s="23">
        <f t="shared" si="9"/>
        <v>2970.5</v>
      </c>
      <c r="K17" s="23">
        <f t="shared" si="9"/>
        <v>-4129.5</v>
      </c>
      <c r="L17" s="23">
        <f t="shared" si="9"/>
        <v>197.5</v>
      </c>
      <c r="M17" s="23">
        <f t="shared" si="9"/>
        <v>197.5</v>
      </c>
      <c r="N17" s="17">
        <f t="shared" si="9"/>
        <v>1228.5999999999985</v>
      </c>
    </row>
    <row r="18" spans="1:14" x14ac:dyDescent="0.25">
      <c r="A18" s="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2"/>
    </row>
    <row r="19" spans="1:14" s="7" customFormat="1" x14ac:dyDescent="0.25">
      <c r="A19" s="6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13"/>
    </row>
    <row r="20" spans="1:14" s="4" customFormat="1" x14ac:dyDescent="0.25">
      <c r="A20" s="3" t="s">
        <v>14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9"/>
    </row>
    <row r="21" spans="1:14" x14ac:dyDescent="0.25">
      <c r="A21" s="1" t="s">
        <v>15</v>
      </c>
      <c r="B21" s="22">
        <v>300</v>
      </c>
      <c r="C21" s="22">
        <v>300</v>
      </c>
      <c r="D21" s="22">
        <v>300</v>
      </c>
      <c r="E21" s="22">
        <v>300</v>
      </c>
      <c r="F21" s="22">
        <v>300</v>
      </c>
      <c r="G21" s="22">
        <v>300</v>
      </c>
      <c r="H21" s="22">
        <v>300</v>
      </c>
      <c r="I21" s="22">
        <v>300</v>
      </c>
      <c r="J21" s="22">
        <v>300</v>
      </c>
      <c r="K21" s="22">
        <v>300</v>
      </c>
      <c r="L21" s="22">
        <v>300</v>
      </c>
      <c r="M21" s="22">
        <v>300</v>
      </c>
      <c r="N21" s="14">
        <f>SUM(B21:M21)</f>
        <v>3600</v>
      </c>
    </row>
    <row r="22" spans="1:14" x14ac:dyDescent="0.25">
      <c r="A22" s="1" t="s">
        <v>16</v>
      </c>
      <c r="B22" s="22"/>
      <c r="C22" s="22"/>
      <c r="D22" s="22"/>
      <c r="E22" s="22">
        <v>140</v>
      </c>
      <c r="F22" s="22"/>
      <c r="G22" s="22"/>
      <c r="H22" s="22"/>
      <c r="I22" s="22"/>
      <c r="J22" s="22"/>
      <c r="K22" s="22"/>
      <c r="L22" s="22"/>
      <c r="M22" s="22"/>
      <c r="N22" s="14">
        <f t="shared" ref="N22:N24" si="10">SUM(B22:M22)</f>
        <v>140</v>
      </c>
    </row>
    <row r="23" spans="1:14" x14ac:dyDescent="0.25">
      <c r="A23" s="1" t="s">
        <v>17</v>
      </c>
      <c r="B23" s="22"/>
      <c r="C23" s="22"/>
      <c r="D23" s="22">
        <v>266</v>
      </c>
      <c r="E23" s="22"/>
      <c r="F23" s="22"/>
      <c r="G23" s="22"/>
      <c r="H23" s="22"/>
      <c r="I23" s="22"/>
      <c r="J23" s="22"/>
      <c r="K23" s="22"/>
      <c r="L23" s="22"/>
      <c r="M23" s="22"/>
      <c r="N23" s="14">
        <f t="shared" si="10"/>
        <v>266</v>
      </c>
    </row>
    <row r="24" spans="1:14" x14ac:dyDescent="0.25">
      <c r="A24" s="1" t="s">
        <v>18</v>
      </c>
      <c r="B24" s="22">
        <v>125</v>
      </c>
      <c r="C24" s="22">
        <v>125</v>
      </c>
      <c r="D24" s="22">
        <v>125</v>
      </c>
      <c r="E24" s="22">
        <v>125</v>
      </c>
      <c r="F24" s="22">
        <v>125</v>
      </c>
      <c r="G24" s="22">
        <v>125</v>
      </c>
      <c r="H24" s="22">
        <v>125</v>
      </c>
      <c r="I24" s="22">
        <v>125</v>
      </c>
      <c r="J24" s="22">
        <v>125</v>
      </c>
      <c r="K24" s="22">
        <v>125</v>
      </c>
      <c r="L24" s="22">
        <v>125</v>
      </c>
      <c r="M24" s="22">
        <v>125</v>
      </c>
      <c r="N24" s="14">
        <f t="shared" si="10"/>
        <v>1500</v>
      </c>
    </row>
    <row r="25" spans="1:14" x14ac:dyDescent="0.25">
      <c r="A25" s="1" t="s">
        <v>73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14"/>
    </row>
    <row r="26" spans="1:14" x14ac:dyDescent="0.25">
      <c r="A26" s="1" t="s">
        <v>19</v>
      </c>
      <c r="B26" s="22">
        <f t="shared" ref="B26:M26" si="11">SUM(B21:B24)</f>
        <v>425</v>
      </c>
      <c r="C26" s="22">
        <f t="shared" si="11"/>
        <v>425</v>
      </c>
      <c r="D26" s="22">
        <f t="shared" si="11"/>
        <v>691</v>
      </c>
      <c r="E26" s="22">
        <f t="shared" si="11"/>
        <v>565</v>
      </c>
      <c r="F26" s="22">
        <f t="shared" si="11"/>
        <v>425</v>
      </c>
      <c r="G26" s="22">
        <f t="shared" si="11"/>
        <v>425</v>
      </c>
      <c r="H26" s="22">
        <f t="shared" si="11"/>
        <v>425</v>
      </c>
      <c r="I26" s="22">
        <f t="shared" si="11"/>
        <v>425</v>
      </c>
      <c r="J26" s="22">
        <f t="shared" si="11"/>
        <v>425</v>
      </c>
      <c r="K26" s="22">
        <f t="shared" si="11"/>
        <v>425</v>
      </c>
      <c r="L26" s="22">
        <f t="shared" si="11"/>
        <v>425</v>
      </c>
      <c r="M26" s="22">
        <f t="shared" si="11"/>
        <v>425</v>
      </c>
      <c r="N26" s="11">
        <f>SUM(B26:M26)</f>
        <v>5506</v>
      </c>
    </row>
    <row r="27" spans="1:14" s="4" customFormat="1" x14ac:dyDescent="0.25">
      <c r="A27" s="3" t="s">
        <v>20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9"/>
    </row>
    <row r="28" spans="1:14" s="4" customFormat="1" x14ac:dyDescent="0.25">
      <c r="A28" s="3" t="s">
        <v>21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9"/>
    </row>
    <row r="29" spans="1:14" x14ac:dyDescent="0.25">
      <c r="A29" s="2" t="s">
        <v>44</v>
      </c>
      <c r="B29" s="22"/>
      <c r="C29" s="22">
        <v>500</v>
      </c>
      <c r="D29" s="22"/>
      <c r="E29" s="22"/>
      <c r="F29" s="22"/>
      <c r="G29" s="22"/>
      <c r="H29" s="22">
        <v>500</v>
      </c>
      <c r="I29" s="22"/>
      <c r="J29" s="22"/>
      <c r="K29" s="22"/>
      <c r="L29" s="22"/>
      <c r="M29" s="22"/>
      <c r="N29" s="14">
        <f>SUM(B29:M29)</f>
        <v>1000</v>
      </c>
    </row>
    <row r="30" spans="1:14" x14ac:dyDescent="0.25">
      <c r="A30" s="2" t="s">
        <v>45</v>
      </c>
      <c r="B30" s="22">
        <v>15.99</v>
      </c>
      <c r="C30" s="22">
        <v>15.99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4">
        <f t="shared" ref="N30:N31" si="12">SUM(B30:M30)</f>
        <v>31.98</v>
      </c>
    </row>
    <row r="31" spans="1:14" x14ac:dyDescent="0.25">
      <c r="A31" s="1" t="s">
        <v>22</v>
      </c>
      <c r="B31" s="22">
        <v>612.5</v>
      </c>
      <c r="C31" s="22">
        <v>12.5</v>
      </c>
      <c r="D31" s="22">
        <v>12.5</v>
      </c>
      <c r="E31" s="22">
        <v>551.78</v>
      </c>
      <c r="F31" s="22">
        <v>12.5</v>
      </c>
      <c r="G31" s="22">
        <v>12.5</v>
      </c>
      <c r="H31" s="22">
        <v>12.5</v>
      </c>
      <c r="I31" s="22">
        <v>12.5</v>
      </c>
      <c r="J31" s="22">
        <v>12.5</v>
      </c>
      <c r="K31" s="22">
        <v>12.5</v>
      </c>
      <c r="L31" s="22">
        <v>12.5</v>
      </c>
      <c r="M31" s="22">
        <v>12.5</v>
      </c>
      <c r="N31" s="14">
        <f t="shared" si="12"/>
        <v>1289.28</v>
      </c>
    </row>
    <row r="32" spans="1:14" x14ac:dyDescent="0.25">
      <c r="A32" s="1" t="s">
        <v>68</v>
      </c>
      <c r="B32" s="22">
        <v>14.99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14">
        <f>SUM(B32:M32)</f>
        <v>14.99</v>
      </c>
    </row>
    <row r="33" spans="1:14" x14ac:dyDescent="0.25">
      <c r="A33" s="1" t="s">
        <v>69</v>
      </c>
      <c r="B33" s="22">
        <v>49.99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4">
        <f>SUM(B33:M33)</f>
        <v>49.99</v>
      </c>
    </row>
    <row r="34" spans="1:14" x14ac:dyDescent="0.25">
      <c r="A34" s="1" t="s">
        <v>23</v>
      </c>
      <c r="B34" s="22">
        <f>SUM(B29:B33)</f>
        <v>693.47</v>
      </c>
      <c r="C34" s="22">
        <f t="shared" ref="C34:M34" si="13">SUM(C29:C31)</f>
        <v>528.49</v>
      </c>
      <c r="D34" s="22">
        <f t="shared" si="13"/>
        <v>12.5</v>
      </c>
      <c r="E34" s="22">
        <f t="shared" si="13"/>
        <v>551.78</v>
      </c>
      <c r="F34" s="22">
        <f t="shared" si="13"/>
        <v>12.5</v>
      </c>
      <c r="G34" s="22">
        <f t="shared" si="13"/>
        <v>12.5</v>
      </c>
      <c r="H34" s="22">
        <f t="shared" si="13"/>
        <v>512.5</v>
      </c>
      <c r="I34" s="22">
        <f t="shared" si="13"/>
        <v>12.5</v>
      </c>
      <c r="J34" s="22">
        <f t="shared" si="13"/>
        <v>12.5</v>
      </c>
      <c r="K34" s="22">
        <f t="shared" si="13"/>
        <v>12.5</v>
      </c>
      <c r="L34" s="22">
        <f t="shared" si="13"/>
        <v>12.5</v>
      </c>
      <c r="M34" s="22">
        <f t="shared" si="13"/>
        <v>12.5</v>
      </c>
      <c r="N34" s="11">
        <f>SUM(B34:M34)</f>
        <v>2386.2399999999998</v>
      </c>
    </row>
    <row r="35" spans="1:14" s="4" customFormat="1" x14ac:dyDescent="0.25">
      <c r="A35" s="3" t="s">
        <v>24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9"/>
    </row>
    <row r="36" spans="1:14" x14ac:dyDescent="0.25">
      <c r="A36" s="2" t="s">
        <v>46</v>
      </c>
      <c r="B36" s="22"/>
      <c r="C36" s="22">
        <v>323</v>
      </c>
      <c r="D36" s="22"/>
      <c r="E36" s="22"/>
      <c r="F36" s="22"/>
      <c r="G36" s="22"/>
      <c r="H36" s="22">
        <v>323</v>
      </c>
      <c r="I36" s="22"/>
      <c r="J36" s="22"/>
      <c r="K36" s="22"/>
      <c r="L36" s="22"/>
      <c r="M36" s="22"/>
      <c r="N36" s="14">
        <f>SUM(B36:M36)</f>
        <v>646</v>
      </c>
    </row>
    <row r="37" spans="1:14" s="4" customFormat="1" x14ac:dyDescent="0.25">
      <c r="A37" s="5" t="s">
        <v>47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9"/>
    </row>
    <row r="38" spans="1:14" x14ac:dyDescent="0.25">
      <c r="A38" s="2" t="s">
        <v>66</v>
      </c>
      <c r="B38" s="22">
        <v>150</v>
      </c>
      <c r="C38" s="22">
        <v>150</v>
      </c>
      <c r="D38" s="22">
        <v>150</v>
      </c>
      <c r="E38" s="22">
        <v>150</v>
      </c>
      <c r="F38" s="22">
        <v>150</v>
      </c>
      <c r="G38" s="22">
        <v>150</v>
      </c>
      <c r="H38" s="22">
        <v>150</v>
      </c>
      <c r="I38" s="22">
        <v>150</v>
      </c>
      <c r="J38" s="22">
        <v>150</v>
      </c>
      <c r="K38" s="22">
        <v>150</v>
      </c>
      <c r="L38" s="22">
        <v>150</v>
      </c>
      <c r="M38" s="22">
        <v>150</v>
      </c>
      <c r="N38" s="14">
        <f t="shared" ref="N38:N40" si="14">SUM(B38:M38)</f>
        <v>1800</v>
      </c>
    </row>
    <row r="39" spans="1:14" x14ac:dyDescent="0.25">
      <c r="A39" s="2" t="s">
        <v>64</v>
      </c>
      <c r="B39" s="22">
        <v>50</v>
      </c>
      <c r="C39" s="22">
        <v>50</v>
      </c>
      <c r="D39" s="22">
        <v>50</v>
      </c>
      <c r="E39" s="22">
        <v>50</v>
      </c>
      <c r="F39" s="22">
        <v>50</v>
      </c>
      <c r="G39" s="22">
        <v>50</v>
      </c>
      <c r="H39" s="22">
        <v>50</v>
      </c>
      <c r="I39" s="22">
        <v>50</v>
      </c>
      <c r="J39" s="22">
        <v>50</v>
      </c>
      <c r="K39" s="22">
        <v>50</v>
      </c>
      <c r="L39" s="22"/>
      <c r="M39" s="22"/>
      <c r="N39" s="14">
        <f>SUM(B39:M39)</f>
        <v>500</v>
      </c>
    </row>
    <row r="40" spans="1:14" x14ac:dyDescent="0.25">
      <c r="A40" s="2" t="s">
        <v>65</v>
      </c>
      <c r="B40" s="22">
        <v>25</v>
      </c>
      <c r="C40" s="22">
        <v>25</v>
      </c>
      <c r="D40" s="22">
        <v>25</v>
      </c>
      <c r="E40" s="22">
        <v>25</v>
      </c>
      <c r="F40" s="22">
        <v>25</v>
      </c>
      <c r="G40" s="22">
        <v>25</v>
      </c>
      <c r="H40" s="22">
        <v>25</v>
      </c>
      <c r="I40" s="22">
        <v>25</v>
      </c>
      <c r="J40" s="22">
        <v>25</v>
      </c>
      <c r="K40" s="22">
        <v>25</v>
      </c>
      <c r="L40" s="22"/>
      <c r="M40" s="22"/>
      <c r="N40" s="14">
        <f t="shared" si="14"/>
        <v>250</v>
      </c>
    </row>
    <row r="41" spans="1:14" x14ac:dyDescent="0.25">
      <c r="A41" s="1" t="s">
        <v>25</v>
      </c>
      <c r="B41" s="22">
        <f t="shared" ref="B41:M41" si="15">SUM(B36:B40)</f>
        <v>225</v>
      </c>
      <c r="C41" s="22">
        <f t="shared" si="15"/>
        <v>548</v>
      </c>
      <c r="D41" s="22">
        <f t="shared" si="15"/>
        <v>225</v>
      </c>
      <c r="E41" s="22">
        <f t="shared" si="15"/>
        <v>225</v>
      </c>
      <c r="F41" s="22">
        <f t="shared" si="15"/>
        <v>225</v>
      </c>
      <c r="G41" s="22">
        <f t="shared" si="15"/>
        <v>225</v>
      </c>
      <c r="H41" s="22">
        <f t="shared" si="15"/>
        <v>548</v>
      </c>
      <c r="I41" s="22">
        <f t="shared" si="15"/>
        <v>225</v>
      </c>
      <c r="J41" s="22">
        <f t="shared" si="15"/>
        <v>225</v>
      </c>
      <c r="K41" s="22">
        <f t="shared" si="15"/>
        <v>225</v>
      </c>
      <c r="L41" s="22">
        <f t="shared" si="15"/>
        <v>150</v>
      </c>
      <c r="M41" s="22">
        <f t="shared" si="15"/>
        <v>150</v>
      </c>
      <c r="N41" s="11">
        <f>SUM(B41:M41)</f>
        <v>3196</v>
      </c>
    </row>
    <row r="42" spans="1:14" s="4" customFormat="1" x14ac:dyDescent="0.25">
      <c r="A42" s="5" t="s">
        <v>41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9"/>
    </row>
    <row r="43" spans="1:14" x14ac:dyDescent="0.25">
      <c r="A43" s="1" t="s">
        <v>26</v>
      </c>
      <c r="B43" s="22">
        <v>67</v>
      </c>
      <c r="C43" s="22">
        <v>67</v>
      </c>
      <c r="D43" s="22">
        <v>67</v>
      </c>
      <c r="E43" s="22">
        <v>67</v>
      </c>
      <c r="F43" s="22">
        <v>67</v>
      </c>
      <c r="G43" s="22">
        <v>67</v>
      </c>
      <c r="H43" s="22">
        <v>67</v>
      </c>
      <c r="I43" s="22">
        <v>67</v>
      </c>
      <c r="J43" s="22">
        <v>67</v>
      </c>
      <c r="K43" s="22">
        <v>67</v>
      </c>
      <c r="L43" s="22">
        <v>65</v>
      </c>
      <c r="M43" s="22">
        <v>65</v>
      </c>
      <c r="N43" s="10">
        <f>SUM(B43:M43)</f>
        <v>800</v>
      </c>
    </row>
    <row r="44" spans="1:14" x14ac:dyDescent="0.25">
      <c r="A44" s="1" t="s">
        <v>60</v>
      </c>
      <c r="B44" s="22">
        <v>200</v>
      </c>
      <c r="C44" s="22"/>
      <c r="D44" s="22">
        <v>200</v>
      </c>
      <c r="E44" s="22"/>
      <c r="F44" s="22">
        <v>200</v>
      </c>
      <c r="G44" s="22"/>
      <c r="H44" s="22">
        <v>200</v>
      </c>
      <c r="I44" s="22"/>
      <c r="J44" s="22"/>
      <c r="K44" s="22"/>
      <c r="L44" s="22"/>
      <c r="M44" s="22"/>
      <c r="N44" s="10">
        <f>SUM(B44:M44)</f>
        <v>800</v>
      </c>
    </row>
    <row r="45" spans="1:14" x14ac:dyDescent="0.25">
      <c r="A45" s="1" t="s">
        <v>27</v>
      </c>
      <c r="B45" s="22"/>
      <c r="C45" s="22"/>
      <c r="D45" s="22"/>
      <c r="E45" s="22"/>
      <c r="F45" s="22"/>
      <c r="G45" s="22">
        <v>800</v>
      </c>
      <c r="H45" s="22"/>
      <c r="I45" s="22"/>
      <c r="J45" s="22"/>
      <c r="K45" s="22"/>
      <c r="L45" s="22"/>
      <c r="M45" s="22"/>
      <c r="N45" s="10">
        <f t="shared" ref="N45:N46" si="16">SUM(B45:M45)</f>
        <v>800</v>
      </c>
    </row>
    <row r="46" spans="1:14" x14ac:dyDescent="0.25">
      <c r="A46" s="2" t="s">
        <v>42</v>
      </c>
      <c r="B46" s="22">
        <v>100</v>
      </c>
      <c r="C46" s="22"/>
      <c r="D46" s="22"/>
      <c r="E46" s="22">
        <v>100</v>
      </c>
      <c r="F46" s="22"/>
      <c r="G46" s="22">
        <v>100</v>
      </c>
      <c r="H46" s="22"/>
      <c r="I46" s="22">
        <v>100</v>
      </c>
      <c r="J46" s="22"/>
      <c r="K46" s="22">
        <v>100</v>
      </c>
      <c r="L46" s="22"/>
      <c r="M46" s="22"/>
      <c r="N46" s="10">
        <f t="shared" si="16"/>
        <v>500</v>
      </c>
    </row>
    <row r="47" spans="1:14" ht="23.25" x14ac:dyDescent="0.25">
      <c r="A47" s="2" t="s">
        <v>70</v>
      </c>
      <c r="N47" s="10">
        <f>SUM(B47:M47)</f>
        <v>0</v>
      </c>
    </row>
    <row r="48" spans="1:14" s="31" customFormat="1" x14ac:dyDescent="0.25">
      <c r="A48" s="28" t="s">
        <v>43</v>
      </c>
      <c r="B48" s="22">
        <v>100</v>
      </c>
      <c r="C48" s="22"/>
      <c r="D48" s="22">
        <v>100</v>
      </c>
      <c r="E48" s="22">
        <v>100</v>
      </c>
      <c r="F48" s="22"/>
      <c r="G48" s="22"/>
      <c r="H48" s="22">
        <v>100</v>
      </c>
      <c r="I48" s="22"/>
      <c r="J48" s="22"/>
      <c r="K48" s="22">
        <v>100</v>
      </c>
      <c r="L48" s="22"/>
      <c r="M48" s="22"/>
      <c r="N48" s="30">
        <f>SUM(B48:M48)</f>
        <v>500</v>
      </c>
    </row>
    <row r="49" spans="1:14" x14ac:dyDescent="0.25">
      <c r="A49" s="1" t="s">
        <v>28</v>
      </c>
      <c r="B49" s="22">
        <f>SUM(B43:B48)</f>
        <v>467</v>
      </c>
      <c r="C49" s="22">
        <f t="shared" ref="C49:M49" si="17">SUM(C43:C48)</f>
        <v>67</v>
      </c>
      <c r="D49" s="22">
        <f t="shared" si="17"/>
        <v>367</v>
      </c>
      <c r="E49" s="22">
        <f t="shared" si="17"/>
        <v>267</v>
      </c>
      <c r="F49" s="22">
        <f t="shared" si="17"/>
        <v>267</v>
      </c>
      <c r="G49" s="22">
        <f t="shared" si="17"/>
        <v>967</v>
      </c>
      <c r="H49" s="22">
        <f t="shared" si="17"/>
        <v>367</v>
      </c>
      <c r="I49" s="22">
        <f t="shared" si="17"/>
        <v>167</v>
      </c>
      <c r="J49" s="22">
        <f t="shared" si="17"/>
        <v>67</v>
      </c>
      <c r="K49" s="22">
        <f t="shared" si="17"/>
        <v>267</v>
      </c>
      <c r="L49" s="22">
        <f t="shared" si="17"/>
        <v>65</v>
      </c>
      <c r="M49" s="22">
        <f t="shared" si="17"/>
        <v>65</v>
      </c>
      <c r="N49" s="11">
        <f>SUM(N43:N48)</f>
        <v>3400</v>
      </c>
    </row>
    <row r="50" spans="1:14" s="4" customFormat="1" x14ac:dyDescent="0.25">
      <c r="A50" s="3" t="s">
        <v>29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15"/>
    </row>
    <row r="51" spans="1:14" x14ac:dyDescent="0.25">
      <c r="A51" s="1" t="s">
        <v>63</v>
      </c>
      <c r="B51" s="22">
        <v>750</v>
      </c>
      <c r="C51" s="22">
        <v>750</v>
      </c>
      <c r="D51" s="22">
        <v>750</v>
      </c>
      <c r="E51" s="22">
        <v>750</v>
      </c>
      <c r="F51" s="22">
        <v>750</v>
      </c>
      <c r="G51" s="22">
        <v>750</v>
      </c>
      <c r="H51" s="22">
        <v>750</v>
      </c>
      <c r="I51" s="22">
        <v>750</v>
      </c>
      <c r="J51" s="22">
        <v>750</v>
      </c>
      <c r="K51" s="22">
        <v>750</v>
      </c>
      <c r="L51" s="22">
        <v>750</v>
      </c>
      <c r="M51" s="22">
        <v>750</v>
      </c>
      <c r="N51" s="10">
        <f>SUM(B51:M51)</f>
        <v>9000</v>
      </c>
    </row>
    <row r="52" spans="1:14" x14ac:dyDescent="0.25">
      <c r="A52" s="1" t="s">
        <v>30</v>
      </c>
      <c r="B52" s="22"/>
      <c r="C52" s="22"/>
      <c r="D52" s="22"/>
      <c r="E52" s="22"/>
      <c r="F52" s="22"/>
      <c r="G52" s="22"/>
      <c r="H52" s="22"/>
      <c r="I52" s="22">
        <v>233.16</v>
      </c>
      <c r="J52" s="22"/>
      <c r="K52" s="22"/>
      <c r="L52" s="22"/>
      <c r="M52" s="22"/>
      <c r="N52" s="10">
        <f>SUM(B52:M52)</f>
        <v>233.16</v>
      </c>
    </row>
    <row r="53" spans="1:14" x14ac:dyDescent="0.25">
      <c r="A53" s="1" t="s">
        <v>40</v>
      </c>
      <c r="B53" s="22">
        <v>100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10">
        <f t="shared" ref="N53:N54" si="18">SUM(B53:M53)</f>
        <v>100</v>
      </c>
    </row>
    <row r="54" spans="1:14" s="31" customFormat="1" ht="23.25" x14ac:dyDescent="0.25">
      <c r="A54" s="32" t="s">
        <v>71</v>
      </c>
      <c r="B54" s="29">
        <v>50</v>
      </c>
      <c r="C54" s="29">
        <v>50</v>
      </c>
      <c r="D54" s="29">
        <v>50</v>
      </c>
      <c r="E54" s="29">
        <v>50</v>
      </c>
      <c r="F54" s="29">
        <v>50</v>
      </c>
      <c r="G54" s="29">
        <v>50</v>
      </c>
      <c r="H54" s="29">
        <v>50</v>
      </c>
      <c r="I54" s="29">
        <v>50</v>
      </c>
      <c r="J54" s="29">
        <v>50</v>
      </c>
      <c r="K54" s="29">
        <v>50</v>
      </c>
      <c r="L54" s="29">
        <v>50</v>
      </c>
      <c r="M54" s="29">
        <v>50</v>
      </c>
      <c r="N54" s="10">
        <f t="shared" si="18"/>
        <v>600</v>
      </c>
    </row>
    <row r="55" spans="1:14" x14ac:dyDescent="0.25">
      <c r="A55" s="1" t="s">
        <v>67</v>
      </c>
      <c r="B55" s="22"/>
      <c r="C55" s="22"/>
      <c r="D55" s="22"/>
      <c r="E55" s="22"/>
      <c r="F55" s="22"/>
      <c r="G55" s="22"/>
      <c r="H55" s="22"/>
      <c r="I55" s="22">
        <v>250</v>
      </c>
      <c r="J55" s="22"/>
      <c r="K55" s="22"/>
      <c r="L55" s="22"/>
      <c r="M55" s="22"/>
      <c r="N55" s="10">
        <f t="shared" ref="N55" si="19">SUM(B55:M55)</f>
        <v>250</v>
      </c>
    </row>
    <row r="56" spans="1:14" x14ac:dyDescent="0.25">
      <c r="A56" s="1" t="s">
        <v>31</v>
      </c>
      <c r="B56" s="22">
        <f t="shared" ref="B56:M56" si="20">SUM(B51:B55)</f>
        <v>900</v>
      </c>
      <c r="C56" s="22">
        <f t="shared" si="20"/>
        <v>800</v>
      </c>
      <c r="D56" s="22">
        <f t="shared" si="20"/>
        <v>800</v>
      </c>
      <c r="E56" s="22">
        <f t="shared" si="20"/>
        <v>800</v>
      </c>
      <c r="F56" s="22">
        <f t="shared" si="20"/>
        <v>800</v>
      </c>
      <c r="G56" s="22">
        <f t="shared" si="20"/>
        <v>800</v>
      </c>
      <c r="H56" s="22">
        <f t="shared" si="20"/>
        <v>800</v>
      </c>
      <c r="I56" s="22">
        <f t="shared" si="20"/>
        <v>1283.1599999999999</v>
      </c>
      <c r="J56" s="22">
        <f t="shared" si="20"/>
        <v>800</v>
      </c>
      <c r="K56" s="22">
        <f t="shared" si="20"/>
        <v>800</v>
      </c>
      <c r="L56" s="22">
        <f t="shared" si="20"/>
        <v>800</v>
      </c>
      <c r="M56" s="22">
        <f t="shared" si="20"/>
        <v>800</v>
      </c>
      <c r="N56" s="11">
        <f>SUM(B56:M56)</f>
        <v>10183.16</v>
      </c>
    </row>
    <row r="57" spans="1:14" x14ac:dyDescent="0.25">
      <c r="A57" s="1" t="s">
        <v>32</v>
      </c>
      <c r="B57" s="22">
        <f t="shared" ref="B57:N57" si="21">SUM(B56,B49,B41,B34)</f>
        <v>2285.4700000000003</v>
      </c>
      <c r="C57" s="22">
        <f t="shared" si="21"/>
        <v>1943.49</v>
      </c>
      <c r="D57" s="22">
        <f t="shared" si="21"/>
        <v>1404.5</v>
      </c>
      <c r="E57" s="22">
        <f t="shared" si="21"/>
        <v>1843.78</v>
      </c>
      <c r="F57" s="22">
        <f t="shared" si="21"/>
        <v>1304.5</v>
      </c>
      <c r="G57" s="22">
        <f t="shared" si="21"/>
        <v>2004.5</v>
      </c>
      <c r="H57" s="22">
        <f t="shared" si="21"/>
        <v>2227.5</v>
      </c>
      <c r="I57" s="22">
        <f t="shared" si="21"/>
        <v>1687.6599999999999</v>
      </c>
      <c r="J57" s="22">
        <f t="shared" si="21"/>
        <v>1104.5</v>
      </c>
      <c r="K57" s="22">
        <f t="shared" si="21"/>
        <v>1304.5</v>
      </c>
      <c r="L57" s="22">
        <f t="shared" si="21"/>
        <v>1027.5</v>
      </c>
      <c r="M57" s="22">
        <f t="shared" si="21"/>
        <v>1027.5</v>
      </c>
      <c r="N57" s="11">
        <f t="shared" si="21"/>
        <v>19165.400000000001</v>
      </c>
    </row>
    <row r="58" spans="1:14" s="4" customFormat="1" x14ac:dyDescent="0.25">
      <c r="A58" s="3" t="s">
        <v>33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9"/>
    </row>
    <row r="59" spans="1:14" x14ac:dyDescent="0.25">
      <c r="A59" s="1" t="s">
        <v>34</v>
      </c>
      <c r="B59" s="22"/>
      <c r="C59" s="22"/>
      <c r="D59" s="22"/>
      <c r="E59" s="22"/>
      <c r="F59" s="22"/>
      <c r="G59" s="22"/>
      <c r="H59" s="22"/>
      <c r="I59" s="22"/>
      <c r="J59" s="22"/>
      <c r="K59" s="22">
        <v>13000</v>
      </c>
      <c r="L59" s="22"/>
      <c r="M59" s="22"/>
      <c r="N59" s="10">
        <f>SUM(B59:M59)</f>
        <v>13000</v>
      </c>
    </row>
    <row r="60" spans="1:14" x14ac:dyDescent="0.25">
      <c r="A60" s="1" t="s">
        <v>35</v>
      </c>
      <c r="B60" s="22"/>
      <c r="C60" s="22"/>
      <c r="D60" s="22"/>
      <c r="E60" s="22"/>
      <c r="F60" s="22"/>
      <c r="G60" s="22"/>
      <c r="H60" s="22"/>
      <c r="I60" s="22"/>
      <c r="J60" s="22">
        <v>600</v>
      </c>
      <c r="K60" s="22"/>
      <c r="L60" s="22"/>
      <c r="M60" s="22"/>
      <c r="N60" s="10">
        <f>SUM(B60:M60)</f>
        <v>600</v>
      </c>
    </row>
    <row r="61" spans="1:14" x14ac:dyDescent="0.25">
      <c r="A61" s="1" t="s">
        <v>36</v>
      </c>
      <c r="B61" s="22"/>
      <c r="C61" s="22"/>
      <c r="D61" s="22"/>
      <c r="E61" s="22"/>
      <c r="F61" s="22"/>
      <c r="G61" s="22"/>
      <c r="H61" s="22">
        <v>50</v>
      </c>
      <c r="I61" s="22">
        <v>50</v>
      </c>
      <c r="J61" s="22">
        <v>50</v>
      </c>
      <c r="K61" s="22">
        <v>50</v>
      </c>
      <c r="L61" s="22"/>
      <c r="M61" s="22"/>
      <c r="N61" s="10">
        <f>SUM(B61:M61)</f>
        <v>200</v>
      </c>
    </row>
    <row r="62" spans="1:14" s="31" customFormat="1" x14ac:dyDescent="0.25">
      <c r="A62" s="32" t="s">
        <v>37</v>
      </c>
      <c r="B62" s="29"/>
      <c r="C62" s="29"/>
      <c r="D62" s="29"/>
      <c r="E62" s="29"/>
      <c r="F62" s="29"/>
      <c r="G62" s="29"/>
      <c r="H62" s="29"/>
      <c r="I62" s="29"/>
      <c r="J62" s="29"/>
      <c r="K62" s="29">
        <v>500</v>
      </c>
      <c r="L62" s="29"/>
      <c r="M62" s="29"/>
      <c r="N62" s="30">
        <f>SUM(B62:M62)</f>
        <v>500</v>
      </c>
    </row>
    <row r="63" spans="1:14" x14ac:dyDescent="0.25">
      <c r="A63" s="1" t="s">
        <v>38</v>
      </c>
      <c r="B63" s="22">
        <f>SUM(B59:B62)</f>
        <v>0</v>
      </c>
      <c r="C63" s="22">
        <f t="shared" ref="C63:M63" si="22">SUM(C59:C62)</f>
        <v>0</v>
      </c>
      <c r="D63" s="22">
        <f t="shared" si="22"/>
        <v>0</v>
      </c>
      <c r="E63" s="22">
        <f t="shared" si="22"/>
        <v>0</v>
      </c>
      <c r="F63" s="22">
        <f t="shared" si="22"/>
        <v>0</v>
      </c>
      <c r="G63" s="22">
        <f t="shared" si="22"/>
        <v>0</v>
      </c>
      <c r="H63" s="22">
        <f t="shared" si="22"/>
        <v>50</v>
      </c>
      <c r="I63" s="22">
        <f t="shared" si="22"/>
        <v>50</v>
      </c>
      <c r="J63" s="22">
        <f t="shared" si="22"/>
        <v>650</v>
      </c>
      <c r="K63" s="22">
        <f t="shared" si="22"/>
        <v>13550</v>
      </c>
      <c r="L63" s="22">
        <f t="shared" si="22"/>
        <v>0</v>
      </c>
      <c r="M63" s="22">
        <f t="shared" si="22"/>
        <v>0</v>
      </c>
      <c r="N63" s="11">
        <f>SUM(B63:M63)</f>
        <v>14300</v>
      </c>
    </row>
    <row r="64" spans="1:14" x14ac:dyDescent="0.25">
      <c r="A64" s="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16"/>
    </row>
    <row r="65" spans="1:14" x14ac:dyDescent="0.25">
      <c r="A65" s="1" t="s">
        <v>39</v>
      </c>
      <c r="B65" s="22">
        <f t="shared" ref="B65:N65" si="23">SUM(B26,B57,B63)</f>
        <v>2710.4700000000003</v>
      </c>
      <c r="C65" s="22">
        <f t="shared" si="23"/>
        <v>2368.4899999999998</v>
      </c>
      <c r="D65" s="22">
        <f t="shared" si="23"/>
        <v>2095.5</v>
      </c>
      <c r="E65" s="22">
        <f t="shared" si="23"/>
        <v>2408.7799999999997</v>
      </c>
      <c r="F65" s="22">
        <f t="shared" si="23"/>
        <v>1729.5</v>
      </c>
      <c r="G65" s="22">
        <f t="shared" si="23"/>
        <v>2429.5</v>
      </c>
      <c r="H65" s="22">
        <f t="shared" si="23"/>
        <v>2702.5</v>
      </c>
      <c r="I65" s="22">
        <f t="shared" si="23"/>
        <v>2162.66</v>
      </c>
      <c r="J65" s="22">
        <f t="shared" si="23"/>
        <v>2179.5</v>
      </c>
      <c r="K65" s="22">
        <f t="shared" si="23"/>
        <v>15279.5</v>
      </c>
      <c r="L65" s="22">
        <f t="shared" si="23"/>
        <v>1452.5</v>
      </c>
      <c r="M65" s="22">
        <f t="shared" si="23"/>
        <v>1452.5</v>
      </c>
      <c r="N65" s="11">
        <f t="shared" si="23"/>
        <v>38971.4</v>
      </c>
    </row>
    <row r="68" spans="1:14" s="31" customFormat="1" x14ac:dyDescent="0.25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69" spans="1:14" x14ac:dyDescent="0.25">
      <c r="A69" s="27"/>
    </row>
  </sheetData>
  <phoneticPr fontId="14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AE59-650B-4394-A6E2-600757865397}">
  <dimension ref="A1:G9"/>
  <sheetViews>
    <sheetView tabSelected="1" workbookViewId="0">
      <selection activeCell="E7" sqref="E7"/>
    </sheetView>
  </sheetViews>
  <sheetFormatPr defaultRowHeight="15" x14ac:dyDescent="0.25"/>
  <sheetData>
    <row r="1" spans="1:7" ht="15.75" thickBot="1" x14ac:dyDescent="0.3">
      <c r="A1" s="34"/>
      <c r="B1" s="67" t="s">
        <v>109</v>
      </c>
      <c r="C1" s="57" t="s">
        <v>81</v>
      </c>
      <c r="D1" s="57" t="s">
        <v>80</v>
      </c>
      <c r="E1" s="57" t="s">
        <v>82</v>
      </c>
      <c r="F1" s="57" t="s">
        <v>81</v>
      </c>
      <c r="G1" s="57" t="s">
        <v>80</v>
      </c>
    </row>
    <row r="2" spans="1:7" x14ac:dyDescent="0.25">
      <c r="A2" s="34" t="s">
        <v>1</v>
      </c>
      <c r="B2" s="56">
        <v>1882.8</v>
      </c>
      <c r="C2" s="56">
        <f>'Budget 2022'!I16</f>
        <v>4150</v>
      </c>
      <c r="D2" s="53">
        <f>B2-C2</f>
        <v>-2267.1999999999998</v>
      </c>
      <c r="E2" s="60">
        <f>36381+B2</f>
        <v>38263.800000000003</v>
      </c>
      <c r="F2" s="53">
        <f>SUM('Budget 2022'!B16:I16)</f>
        <v>20600</v>
      </c>
      <c r="G2" s="55">
        <f>E2-F2</f>
        <v>17663.800000000003</v>
      </c>
    </row>
    <row r="3" spans="1:7" x14ac:dyDescent="0.25">
      <c r="A3" s="34" t="s">
        <v>79</v>
      </c>
      <c r="B3" s="54">
        <v>6433.12</v>
      </c>
      <c r="C3" s="54">
        <f>'Budget 2022'!I65</f>
        <v>2162.66</v>
      </c>
      <c r="D3" s="53">
        <f>C3-B3</f>
        <v>-4270.46</v>
      </c>
      <c r="E3" s="65">
        <f>51135+B3</f>
        <v>57568.12</v>
      </c>
      <c r="F3" s="53">
        <f>SUM('Budget 2022'!B65:I65)</f>
        <v>18607.399999999998</v>
      </c>
      <c r="G3" s="52">
        <f>F3-E3</f>
        <v>-38960.720000000001</v>
      </c>
    </row>
    <row r="4" spans="1:7" x14ac:dyDescent="0.25">
      <c r="A4" s="34" t="s">
        <v>78</v>
      </c>
      <c r="B4" s="54">
        <f>B2-B3</f>
        <v>-4550.32</v>
      </c>
      <c r="C4" s="53">
        <f>C2-C3</f>
        <v>1987.3400000000001</v>
      </c>
      <c r="D4" s="53">
        <f>B4-C4</f>
        <v>-6537.66</v>
      </c>
      <c r="E4" s="53">
        <f>E2-E3</f>
        <v>-19304.32</v>
      </c>
      <c r="F4" s="53">
        <f>F2-F3</f>
        <v>1992.6000000000022</v>
      </c>
      <c r="G4" s="52">
        <f>E4-F4</f>
        <v>-21296.920000000002</v>
      </c>
    </row>
    <row r="5" spans="1:7" x14ac:dyDescent="0.25">
      <c r="A5" s="34"/>
      <c r="B5" s="54"/>
      <c r="C5" s="53"/>
      <c r="D5" s="53"/>
      <c r="E5" s="53"/>
      <c r="F5" s="53"/>
      <c r="G5" s="52"/>
    </row>
    <row r="6" spans="1:7" ht="15.75" thickBot="1" x14ac:dyDescent="0.3">
      <c r="A6" s="34" t="s">
        <v>77</v>
      </c>
      <c r="B6" s="51"/>
      <c r="C6" s="50"/>
      <c r="D6" s="49"/>
      <c r="E6" s="48">
        <v>25219</v>
      </c>
      <c r="F6" s="48"/>
      <c r="G6" s="47"/>
    </row>
    <row r="7" spans="1:7" x14ac:dyDescent="0.25">
      <c r="A7" s="34"/>
      <c r="B7" s="34"/>
      <c r="C7" s="34"/>
      <c r="D7" s="34"/>
      <c r="E7" s="46" t="s">
        <v>76</v>
      </c>
      <c r="F7" s="34"/>
      <c r="G7" s="34"/>
    </row>
    <row r="8" spans="1:7" x14ac:dyDescent="0.25">
      <c r="A8" s="45"/>
      <c r="B8" s="34"/>
      <c r="C8" s="34"/>
      <c r="D8" s="34"/>
      <c r="E8" s="34"/>
      <c r="F8" s="34"/>
      <c r="G8" s="34"/>
    </row>
    <row r="9" spans="1:7" x14ac:dyDescent="0.25">
      <c r="A9" s="34"/>
      <c r="B9" s="34" t="s">
        <v>75</v>
      </c>
      <c r="C9" s="44" t="s">
        <v>74</v>
      </c>
      <c r="D9" s="34"/>
      <c r="E9" s="34"/>
      <c r="F9" s="34"/>
      <c r="G9" s="34"/>
    </row>
  </sheetData>
  <hyperlinks>
    <hyperlink ref="C9" r:id="rId1" xr:uid="{D2250528-2B53-4FB7-B930-4A461D0A82A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63D1E-DC2C-488F-80D3-0847B4E4E1D6}">
  <dimension ref="A1:M21"/>
  <sheetViews>
    <sheetView topLeftCell="A2" workbookViewId="0">
      <selection activeCell="K13" sqref="K13"/>
    </sheetView>
  </sheetViews>
  <sheetFormatPr defaultRowHeight="15" x14ac:dyDescent="0.25"/>
  <cols>
    <col min="2" max="2" width="18.42578125" customWidth="1"/>
    <col min="3" max="3" width="18.140625" customWidth="1"/>
    <col min="4" max="4" width="11.7109375" customWidth="1"/>
    <col min="7" max="7" width="9.7109375" bestFit="1" customWidth="1"/>
  </cols>
  <sheetData>
    <row r="1" spans="1:11" x14ac:dyDescent="0.25">
      <c r="A1" t="s">
        <v>88</v>
      </c>
    </row>
    <row r="2" spans="1:11" x14ac:dyDescent="0.25">
      <c r="B2" t="s">
        <v>93</v>
      </c>
      <c r="C2">
        <v>20000</v>
      </c>
    </row>
    <row r="3" spans="1:11" x14ac:dyDescent="0.25">
      <c r="B3" t="s">
        <v>94</v>
      </c>
      <c r="C3">
        <v>9000</v>
      </c>
      <c r="D3" t="s">
        <v>100</v>
      </c>
    </row>
    <row r="4" spans="1:11" x14ac:dyDescent="0.25">
      <c r="B4" t="s">
        <v>95</v>
      </c>
    </row>
    <row r="5" spans="1:11" x14ac:dyDescent="0.25">
      <c r="B5" t="s">
        <v>98</v>
      </c>
      <c r="C5">
        <v>556.20000000000005</v>
      </c>
      <c r="D5" s="62">
        <v>44460</v>
      </c>
    </row>
    <row r="6" spans="1:11" x14ac:dyDescent="0.25">
      <c r="B6" t="s">
        <v>102</v>
      </c>
      <c r="C6">
        <v>54.5</v>
      </c>
      <c r="D6" s="62">
        <v>44621</v>
      </c>
    </row>
    <row r="7" spans="1:11" x14ac:dyDescent="0.25">
      <c r="B7" t="s">
        <v>99</v>
      </c>
      <c r="C7">
        <v>1470</v>
      </c>
      <c r="D7" s="62">
        <v>44639</v>
      </c>
    </row>
    <row r="8" spans="1:11" x14ac:dyDescent="0.25">
      <c r="B8" t="s">
        <v>98</v>
      </c>
      <c r="C8">
        <v>400</v>
      </c>
      <c r="D8" s="62">
        <v>44718</v>
      </c>
    </row>
    <row r="9" spans="1:11" x14ac:dyDescent="0.25">
      <c r="B9" t="s">
        <v>101</v>
      </c>
      <c r="C9">
        <v>15000</v>
      </c>
      <c r="D9" s="62">
        <v>44725</v>
      </c>
    </row>
    <row r="10" spans="1:11" x14ac:dyDescent="0.25">
      <c r="B10" t="s">
        <v>101</v>
      </c>
      <c r="C10">
        <v>15000</v>
      </c>
      <c r="D10" s="62">
        <v>44749</v>
      </c>
    </row>
    <row r="12" spans="1:11" x14ac:dyDescent="0.25">
      <c r="B12" t="s">
        <v>96</v>
      </c>
      <c r="C12" t="s">
        <v>97</v>
      </c>
      <c r="H12" s="19" t="s">
        <v>104</v>
      </c>
      <c r="K12" s="19">
        <v>36661.519999999997</v>
      </c>
    </row>
    <row r="13" spans="1:11" x14ac:dyDescent="0.25">
      <c r="A13" t="s">
        <v>89</v>
      </c>
      <c r="B13">
        <f>20750+556.2</f>
        <v>21306.2</v>
      </c>
      <c r="C13">
        <v>2900</v>
      </c>
      <c r="H13" s="63" t="s">
        <v>105</v>
      </c>
      <c r="I13" s="63"/>
      <c r="J13" s="63"/>
      <c r="K13" s="63">
        <v>6347.5</v>
      </c>
    </row>
    <row r="14" spans="1:11" x14ac:dyDescent="0.25">
      <c r="A14" t="s">
        <v>90</v>
      </c>
      <c r="B14">
        <f>B13+750-C13</f>
        <v>19156.2</v>
      </c>
      <c r="C14">
        <v>267.05</v>
      </c>
      <c r="H14" t="s">
        <v>106</v>
      </c>
      <c r="K14">
        <f>K12-K13</f>
        <v>30314.019999999997</v>
      </c>
    </row>
    <row r="15" spans="1:11" x14ac:dyDescent="0.25">
      <c r="A15" t="s">
        <v>91</v>
      </c>
      <c r="B15">
        <f>B14+750-C14+54.5</f>
        <v>19693.650000000001</v>
      </c>
      <c r="C15">
        <v>0</v>
      </c>
    </row>
    <row r="16" spans="1:11" x14ac:dyDescent="0.25">
      <c r="A16" t="s">
        <v>92</v>
      </c>
      <c r="B16">
        <f>B15-C15+1470+750</f>
        <v>21913.65</v>
      </c>
      <c r="C16">
        <v>3125</v>
      </c>
    </row>
    <row r="17" spans="1:13" x14ac:dyDescent="0.25">
      <c r="A17" t="s">
        <v>52</v>
      </c>
      <c r="B17">
        <f>B16-C16+750</f>
        <v>19538.650000000001</v>
      </c>
      <c r="C17">
        <f>3125+3125</f>
        <v>6250</v>
      </c>
      <c r="H17" s="19" t="s">
        <v>103</v>
      </c>
      <c r="K17">
        <v>6347.5</v>
      </c>
    </row>
    <row r="18" spans="1:13" x14ac:dyDescent="0.25">
      <c r="A18" t="s">
        <v>53</v>
      </c>
      <c r="B18">
        <f>B17-C17+400+15000+750</f>
        <v>29438.65</v>
      </c>
      <c r="C18">
        <f>8750+2500+3125+2500+8750+5000</f>
        <v>30625</v>
      </c>
      <c r="H18" t="s">
        <v>105</v>
      </c>
      <c r="K18">
        <f>6142.5+205</f>
        <v>6347.5</v>
      </c>
      <c r="M18">
        <f>(K18*2)/5</f>
        <v>2539</v>
      </c>
    </row>
    <row r="19" spans="1:13" x14ac:dyDescent="0.25">
      <c r="A19" t="s">
        <v>54</v>
      </c>
      <c r="B19">
        <f>B18-C18+15000+750</f>
        <v>14563.650000000001</v>
      </c>
      <c r="C19">
        <f>6705+1540+750+265</f>
        <v>9260</v>
      </c>
      <c r="H19" t="s">
        <v>112</v>
      </c>
      <c r="K19" s="66">
        <f>K17-K18</f>
        <v>0</v>
      </c>
    </row>
    <row r="20" spans="1:13" x14ac:dyDescent="0.25">
      <c r="A20" t="s">
        <v>55</v>
      </c>
      <c r="B20">
        <f>B19-C19</f>
        <v>5303.6500000000015</v>
      </c>
      <c r="C20">
        <v>6347.5</v>
      </c>
    </row>
    <row r="21" spans="1:13" x14ac:dyDescent="0.25">
      <c r="A21" t="s">
        <v>110</v>
      </c>
      <c r="B21">
        <f>B20-C20</f>
        <v>-1043.8499999999985</v>
      </c>
      <c r="D21" t="s">
        <v>111</v>
      </c>
    </row>
  </sheetData>
  <phoneticPr fontId="14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20BCE-4EB3-47DC-B824-02A987275434}">
  <dimension ref="A1:H29"/>
  <sheetViews>
    <sheetView zoomScaleNormal="100" zoomScalePageLayoutView="150" workbookViewId="0">
      <selection activeCell="G3" sqref="G3"/>
    </sheetView>
  </sheetViews>
  <sheetFormatPr defaultColWidth="10.7109375" defaultRowHeight="15" x14ac:dyDescent="0.25"/>
  <cols>
    <col min="1" max="1" width="10" style="34" bestFit="1" customWidth="1"/>
    <col min="2" max="3" width="9.7109375" style="34" bestFit="1" customWidth="1"/>
    <col min="4" max="4" width="8.7109375" style="34" bestFit="1" customWidth="1"/>
    <col min="5" max="16384" width="10.7109375" style="34"/>
  </cols>
  <sheetData>
    <row r="1" spans="1:8" ht="15.75" thickBot="1" x14ac:dyDescent="0.3">
      <c r="B1" s="58" t="s">
        <v>83</v>
      </c>
      <c r="C1" s="57" t="s">
        <v>81</v>
      </c>
      <c r="D1" s="57" t="s">
        <v>80</v>
      </c>
      <c r="E1" s="57" t="s">
        <v>82</v>
      </c>
      <c r="F1" s="57" t="s">
        <v>81</v>
      </c>
      <c r="G1" s="57" t="s">
        <v>80</v>
      </c>
    </row>
    <row r="2" spans="1:8" x14ac:dyDescent="0.25">
      <c r="A2" s="34" t="s">
        <v>1</v>
      </c>
      <c r="B2" s="56">
        <v>553.95000000000005</v>
      </c>
      <c r="C2" s="56">
        <f>'Budget 2022'!B16</f>
        <v>2850</v>
      </c>
      <c r="D2" s="53">
        <f>B2-C2</f>
        <v>-2296.0500000000002</v>
      </c>
      <c r="E2" s="53">
        <f>B2</f>
        <v>553.95000000000005</v>
      </c>
      <c r="F2" s="53">
        <f>C2</f>
        <v>2850</v>
      </c>
      <c r="G2" s="55">
        <f>E2-F2</f>
        <v>-2296.0500000000002</v>
      </c>
    </row>
    <row r="3" spans="1:8" x14ac:dyDescent="0.25">
      <c r="A3" s="34" t="s">
        <v>79</v>
      </c>
      <c r="B3" s="54">
        <v>3134.94</v>
      </c>
      <c r="C3" s="54">
        <f>'Budget 2022'!B65</f>
        <v>2710.4700000000003</v>
      </c>
      <c r="D3" s="53">
        <f>C3-B3</f>
        <v>-424.4699999999998</v>
      </c>
      <c r="E3" s="53">
        <f>B3</f>
        <v>3134.94</v>
      </c>
      <c r="F3" s="53">
        <f>C3</f>
        <v>2710.4700000000003</v>
      </c>
      <c r="G3" s="53">
        <f>F3-E3</f>
        <v>-424.4699999999998</v>
      </c>
    </row>
    <row r="4" spans="1:8" x14ac:dyDescent="0.25">
      <c r="A4" s="34" t="s">
        <v>78</v>
      </c>
      <c r="B4" s="54">
        <f>B2-B3</f>
        <v>-2580.9899999999998</v>
      </c>
      <c r="C4" s="53">
        <f>C2-C3</f>
        <v>139.52999999999975</v>
      </c>
      <c r="D4" s="53">
        <f>B4-C4</f>
        <v>-2720.5199999999995</v>
      </c>
      <c r="E4" s="53">
        <f>E2-E3</f>
        <v>-2580.9899999999998</v>
      </c>
      <c r="F4" s="53">
        <f>C4</f>
        <v>139.52999999999975</v>
      </c>
      <c r="G4" s="52">
        <f>E4-F4</f>
        <v>-2720.5199999999995</v>
      </c>
    </row>
    <row r="5" spans="1:8" x14ac:dyDescent="0.25">
      <c r="B5" s="54"/>
      <c r="C5" s="53"/>
      <c r="D5" s="53"/>
      <c r="E5" s="53"/>
      <c r="F5" s="53"/>
      <c r="G5" s="52"/>
    </row>
    <row r="6" spans="1:8" ht="15.75" thickBot="1" x14ac:dyDescent="0.3">
      <c r="A6" s="34" t="s">
        <v>77</v>
      </c>
      <c r="B6" s="51"/>
      <c r="C6" s="50"/>
      <c r="D6" s="49"/>
      <c r="E6" s="48">
        <v>47441</v>
      </c>
      <c r="F6" s="48"/>
      <c r="G6" s="47"/>
    </row>
    <row r="7" spans="1:8" x14ac:dyDescent="0.25">
      <c r="E7" s="46" t="s">
        <v>76</v>
      </c>
    </row>
    <row r="8" spans="1:8" x14ac:dyDescent="0.25">
      <c r="A8" s="45"/>
    </row>
    <row r="9" spans="1:8" x14ac:dyDescent="0.25">
      <c r="B9" s="34" t="s">
        <v>75</v>
      </c>
      <c r="C9" s="44" t="s">
        <v>74</v>
      </c>
    </row>
    <row r="12" spans="1:8" ht="15.75" x14ac:dyDescent="0.25">
      <c r="A12" s="43"/>
      <c r="B12" s="43"/>
      <c r="C12" s="43"/>
      <c r="D12" s="36"/>
      <c r="E12" s="36"/>
      <c r="F12" s="36"/>
      <c r="G12" s="36"/>
      <c r="H12" s="36"/>
    </row>
    <row r="13" spans="1:8" ht="17.25" x14ac:dyDescent="0.3">
      <c r="A13" s="40"/>
      <c r="B13" s="42"/>
      <c r="C13" s="40"/>
      <c r="D13" s="40"/>
      <c r="E13" s="40"/>
      <c r="F13" s="41"/>
      <c r="G13" s="40"/>
      <c r="H13" s="40"/>
    </row>
    <row r="14" spans="1:8" ht="17.25" x14ac:dyDescent="0.3">
      <c r="A14" s="40"/>
      <c r="B14" s="42"/>
      <c r="C14" s="40"/>
      <c r="D14" s="40"/>
      <c r="E14" s="40"/>
      <c r="F14" s="41"/>
      <c r="G14" s="40"/>
      <c r="H14" s="40"/>
    </row>
    <row r="15" spans="1:8" ht="17.25" x14ac:dyDescent="0.3">
      <c r="A15" s="40"/>
      <c r="B15" s="42"/>
      <c r="C15" s="40"/>
      <c r="D15" s="40"/>
      <c r="E15" s="40"/>
      <c r="F15" s="41"/>
      <c r="G15" s="40"/>
      <c r="H15" s="40"/>
    </row>
    <row r="16" spans="1:8" ht="17.25" x14ac:dyDescent="0.3">
      <c r="A16" s="40"/>
      <c r="B16" s="42"/>
      <c r="C16" s="40"/>
      <c r="D16" s="40"/>
      <c r="E16" s="40"/>
      <c r="F16" s="40"/>
      <c r="G16" s="41"/>
      <c r="H16" s="40"/>
    </row>
    <row r="17" spans="1:8" ht="17.25" x14ac:dyDescent="0.3">
      <c r="A17" s="40"/>
      <c r="B17" s="42"/>
      <c r="C17" s="40"/>
      <c r="D17" s="40"/>
      <c r="E17" s="40"/>
      <c r="F17" s="40"/>
      <c r="G17" s="41"/>
      <c r="H17" s="40"/>
    </row>
    <row r="18" spans="1:8" ht="17.25" x14ac:dyDescent="0.3">
      <c r="A18" s="40"/>
      <c r="B18" s="42"/>
      <c r="C18" s="40"/>
      <c r="D18" s="40"/>
      <c r="E18" s="40"/>
      <c r="F18" s="41"/>
      <c r="G18" s="40"/>
      <c r="H18" s="40"/>
    </row>
    <row r="19" spans="1:8" ht="17.25" x14ac:dyDescent="0.3">
      <c r="A19" s="40"/>
      <c r="B19" s="42"/>
      <c r="C19" s="40"/>
      <c r="D19" s="40"/>
      <c r="E19" s="40"/>
      <c r="F19" s="41"/>
      <c r="G19" s="40"/>
      <c r="H19" s="40"/>
    </row>
    <row r="20" spans="1:8" ht="17.25" x14ac:dyDescent="0.3">
      <c r="A20" s="40"/>
      <c r="B20" s="42"/>
      <c r="C20" s="40"/>
      <c r="D20" s="40"/>
      <c r="E20" s="40"/>
      <c r="F20" s="41"/>
      <c r="G20" s="40"/>
      <c r="H20" s="40"/>
    </row>
    <row r="21" spans="1:8" ht="17.25" x14ac:dyDescent="0.3">
      <c r="A21" s="40"/>
      <c r="B21" s="42"/>
      <c r="C21" s="40"/>
      <c r="D21" s="40"/>
      <c r="E21" s="40"/>
      <c r="F21" s="41"/>
      <c r="G21" s="40"/>
      <c r="H21" s="40"/>
    </row>
    <row r="22" spans="1:8" ht="17.25" x14ac:dyDescent="0.3">
      <c r="A22" s="40"/>
      <c r="B22" s="42"/>
      <c r="C22" s="40"/>
      <c r="D22" s="40"/>
      <c r="E22" s="40"/>
      <c r="F22" s="40"/>
      <c r="G22" s="41"/>
      <c r="H22" s="40"/>
    </row>
    <row r="23" spans="1:8" ht="17.25" x14ac:dyDescent="0.3">
      <c r="A23" s="40"/>
      <c r="B23" s="42"/>
      <c r="C23" s="40"/>
      <c r="D23" s="40"/>
      <c r="E23" s="40"/>
      <c r="F23" s="41"/>
      <c r="G23" s="40"/>
      <c r="H23" s="40"/>
    </row>
    <row r="24" spans="1:8" ht="16.5" x14ac:dyDescent="0.25">
      <c r="A24" s="38"/>
      <c r="B24" s="39"/>
      <c r="C24" s="38"/>
      <c r="D24" s="38"/>
      <c r="E24" s="38"/>
      <c r="F24" s="37"/>
      <c r="G24" s="36"/>
      <c r="H24" s="36"/>
    </row>
    <row r="26" spans="1:8" x14ac:dyDescent="0.25">
      <c r="F26" s="35"/>
      <c r="G26" s="35"/>
    </row>
    <row r="27" spans="1:8" x14ac:dyDescent="0.25">
      <c r="G27" s="35"/>
    </row>
    <row r="29" spans="1:8" x14ac:dyDescent="0.25">
      <c r="G29" s="35"/>
    </row>
  </sheetData>
  <hyperlinks>
    <hyperlink ref="C9" r:id="rId1" xr:uid="{0380E234-5333-4089-80C6-8DD3E7A75442}"/>
  </hyperlinks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D7F8-6211-497E-93AE-3D6A3EE0039F}">
  <dimension ref="A1:H29"/>
  <sheetViews>
    <sheetView zoomScaleNormal="100" zoomScalePageLayoutView="150" workbookViewId="0">
      <selection activeCell="H7" sqref="H7"/>
    </sheetView>
  </sheetViews>
  <sheetFormatPr defaultColWidth="10.7109375" defaultRowHeight="15" x14ac:dyDescent="0.25"/>
  <cols>
    <col min="1" max="1" width="10" style="34" bestFit="1" customWidth="1"/>
    <col min="2" max="3" width="9.7109375" style="34" bestFit="1" customWidth="1"/>
    <col min="4" max="4" width="8.7109375" style="34" bestFit="1" customWidth="1"/>
    <col min="5" max="16384" width="10.7109375" style="34"/>
  </cols>
  <sheetData>
    <row r="1" spans="1:8" ht="15.75" thickBot="1" x14ac:dyDescent="0.3">
      <c r="B1" s="58" t="s">
        <v>84</v>
      </c>
      <c r="C1" s="57" t="s">
        <v>81</v>
      </c>
      <c r="D1" s="57" t="s">
        <v>80</v>
      </c>
      <c r="E1" s="57" t="s">
        <v>82</v>
      </c>
      <c r="F1" s="57" t="s">
        <v>81</v>
      </c>
      <c r="G1" s="57" t="s">
        <v>80</v>
      </c>
    </row>
    <row r="2" spans="1:8" x14ac:dyDescent="0.25">
      <c r="A2" s="34" t="s">
        <v>1</v>
      </c>
      <c r="B2" s="56">
        <v>422.6</v>
      </c>
      <c r="C2" s="56">
        <f>'Budget 2022'!C16</f>
        <v>1650</v>
      </c>
      <c r="D2" s="53">
        <f>B2-C2</f>
        <v>-1227.4000000000001</v>
      </c>
      <c r="E2" s="53">
        <f>423+422.6</f>
        <v>845.6</v>
      </c>
      <c r="F2" s="53">
        <f>SUM('Budget 2022'!B16:C16)</f>
        <v>4500</v>
      </c>
      <c r="G2" s="55">
        <f>E2-F2</f>
        <v>-3654.4</v>
      </c>
    </row>
    <row r="3" spans="1:8" x14ac:dyDescent="0.25">
      <c r="A3" s="34" t="s">
        <v>79</v>
      </c>
      <c r="B3" s="54">
        <v>1249.7</v>
      </c>
      <c r="C3" s="54">
        <f>'Budget 2022'!C65</f>
        <v>2368.4899999999998</v>
      </c>
      <c r="D3" s="53">
        <f>C3-B3</f>
        <v>1118.7899999999997</v>
      </c>
      <c r="E3" s="53">
        <f>January!E3+B3</f>
        <v>4384.6400000000003</v>
      </c>
      <c r="F3" s="53">
        <f>SUM('Budget 2022'!B65:C65)</f>
        <v>5078.96</v>
      </c>
      <c r="G3" s="53">
        <f>F3-E3</f>
        <v>694.31999999999971</v>
      </c>
    </row>
    <row r="4" spans="1:8" x14ac:dyDescent="0.25">
      <c r="A4" s="34" t="s">
        <v>78</v>
      </c>
      <c r="B4" s="54">
        <f>B2-B3</f>
        <v>-827.1</v>
      </c>
      <c r="C4" s="53">
        <f>C2-C3</f>
        <v>-718.48999999999978</v>
      </c>
      <c r="D4" s="53">
        <f>B4-C4</f>
        <v>-108.61000000000024</v>
      </c>
      <c r="E4" s="53">
        <f>E2-E3</f>
        <v>-3539.0400000000004</v>
      </c>
      <c r="F4" s="53">
        <f>F2-F3</f>
        <v>-578.96</v>
      </c>
      <c r="G4" s="52">
        <f>E4-F4</f>
        <v>-2960.0800000000004</v>
      </c>
    </row>
    <row r="5" spans="1:8" x14ac:dyDescent="0.25">
      <c r="B5" s="54"/>
      <c r="C5" s="53"/>
      <c r="D5" s="53"/>
      <c r="E5" s="53"/>
      <c r="F5" s="53"/>
      <c r="G5" s="52"/>
    </row>
    <row r="6" spans="1:8" ht="15.75" thickBot="1" x14ac:dyDescent="0.3">
      <c r="A6" s="34" t="s">
        <v>77</v>
      </c>
      <c r="B6" s="51"/>
      <c r="C6" s="50"/>
      <c r="D6" s="49"/>
      <c r="E6" s="48">
        <v>46599.15</v>
      </c>
      <c r="F6" s="48"/>
      <c r="G6" s="47"/>
    </row>
    <row r="7" spans="1:8" x14ac:dyDescent="0.25">
      <c r="E7" s="46" t="s">
        <v>76</v>
      </c>
    </row>
    <row r="8" spans="1:8" x14ac:dyDescent="0.25">
      <c r="A8" s="45"/>
    </row>
    <row r="9" spans="1:8" x14ac:dyDescent="0.25">
      <c r="B9" s="34" t="s">
        <v>75</v>
      </c>
      <c r="C9" s="44" t="s">
        <v>74</v>
      </c>
    </row>
    <row r="12" spans="1:8" ht="15.75" x14ac:dyDescent="0.25">
      <c r="A12" s="43"/>
      <c r="B12" s="43"/>
      <c r="C12" s="43"/>
      <c r="D12" s="36"/>
      <c r="E12" s="36"/>
      <c r="F12" s="36"/>
      <c r="G12" s="36"/>
      <c r="H12" s="36"/>
    </row>
    <row r="13" spans="1:8" ht="17.25" x14ac:dyDescent="0.3">
      <c r="A13" s="40"/>
      <c r="B13" s="42"/>
      <c r="C13" s="40"/>
      <c r="D13" s="40"/>
      <c r="E13" s="40"/>
      <c r="F13" s="41"/>
      <c r="G13" s="40"/>
      <c r="H13" s="40"/>
    </row>
    <row r="14" spans="1:8" ht="17.25" x14ac:dyDescent="0.3">
      <c r="A14" s="40"/>
      <c r="B14" s="42"/>
      <c r="C14" s="40"/>
      <c r="D14" s="40"/>
      <c r="E14" s="40"/>
      <c r="F14" s="41"/>
      <c r="G14" s="40"/>
      <c r="H14" s="40"/>
    </row>
    <row r="15" spans="1:8" ht="17.25" x14ac:dyDescent="0.3">
      <c r="A15" s="40"/>
      <c r="B15" s="42"/>
      <c r="C15" s="40"/>
      <c r="D15" s="40"/>
      <c r="E15" s="40"/>
      <c r="F15" s="41"/>
      <c r="G15" s="40"/>
      <c r="H15" s="40"/>
    </row>
    <row r="16" spans="1:8" ht="17.25" x14ac:dyDescent="0.3">
      <c r="A16" s="40"/>
      <c r="B16" s="42"/>
      <c r="C16" s="40"/>
      <c r="D16" s="40"/>
      <c r="E16" s="40"/>
      <c r="F16" s="40"/>
      <c r="G16" s="41"/>
      <c r="H16" s="40"/>
    </row>
    <row r="17" spans="1:8" ht="17.25" x14ac:dyDescent="0.3">
      <c r="A17" s="40"/>
      <c r="B17" s="42"/>
      <c r="C17" s="40"/>
      <c r="D17" s="40"/>
      <c r="E17" s="40"/>
      <c r="F17" s="40"/>
      <c r="G17" s="41"/>
      <c r="H17" s="40"/>
    </row>
    <row r="18" spans="1:8" ht="17.25" x14ac:dyDescent="0.3">
      <c r="A18" s="40"/>
      <c r="B18" s="42"/>
      <c r="C18" s="40"/>
      <c r="D18" s="40"/>
      <c r="E18" s="40"/>
      <c r="F18" s="41"/>
      <c r="G18" s="40"/>
      <c r="H18" s="40"/>
    </row>
    <row r="19" spans="1:8" ht="17.25" x14ac:dyDescent="0.3">
      <c r="A19" s="40"/>
      <c r="B19" s="42"/>
      <c r="C19" s="40"/>
      <c r="D19" s="40"/>
      <c r="E19" s="40"/>
      <c r="F19" s="41"/>
      <c r="G19" s="40"/>
      <c r="H19" s="40"/>
    </row>
    <row r="20" spans="1:8" ht="17.25" x14ac:dyDescent="0.3">
      <c r="A20" s="40"/>
      <c r="B20" s="42"/>
      <c r="C20" s="40"/>
      <c r="D20" s="40"/>
      <c r="E20" s="40"/>
      <c r="F20" s="41"/>
      <c r="G20" s="40"/>
      <c r="H20" s="40"/>
    </row>
    <row r="21" spans="1:8" ht="17.25" x14ac:dyDescent="0.3">
      <c r="A21" s="40"/>
      <c r="B21" s="42"/>
      <c r="C21" s="40"/>
      <c r="D21" s="40"/>
      <c r="E21" s="40"/>
      <c r="F21" s="41"/>
      <c r="G21" s="40"/>
      <c r="H21" s="40"/>
    </row>
    <row r="22" spans="1:8" ht="17.25" x14ac:dyDescent="0.3">
      <c r="A22" s="40"/>
      <c r="B22" s="42"/>
      <c r="C22" s="40"/>
      <c r="D22" s="40"/>
      <c r="E22" s="40"/>
      <c r="F22" s="40"/>
      <c r="G22" s="41"/>
      <c r="H22" s="40"/>
    </row>
    <row r="23" spans="1:8" ht="17.25" x14ac:dyDescent="0.3">
      <c r="A23" s="40"/>
      <c r="B23" s="42"/>
      <c r="C23" s="40"/>
      <c r="D23" s="40"/>
      <c r="E23" s="40"/>
      <c r="F23" s="41"/>
      <c r="G23" s="40"/>
      <c r="H23" s="40"/>
    </row>
    <row r="24" spans="1:8" ht="16.5" x14ac:dyDescent="0.25">
      <c r="A24" s="38"/>
      <c r="B24" s="39"/>
      <c r="C24" s="38"/>
      <c r="D24" s="38"/>
      <c r="E24" s="38"/>
      <c r="F24" s="37"/>
      <c r="G24" s="36"/>
      <c r="H24" s="36"/>
    </row>
    <row r="26" spans="1:8" x14ac:dyDescent="0.25">
      <c r="F26" s="35"/>
      <c r="G26" s="35"/>
    </row>
    <row r="27" spans="1:8" x14ac:dyDescent="0.25">
      <c r="G27" s="35"/>
    </row>
    <row r="29" spans="1:8" x14ac:dyDescent="0.25">
      <c r="G29" s="35"/>
    </row>
  </sheetData>
  <hyperlinks>
    <hyperlink ref="C9" r:id="rId1" xr:uid="{6DB86085-AE80-4DCB-815F-8C8AD2D3DBE0}"/>
  </hyperlink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973A0-DF4A-4C5A-848E-C27279014420}">
  <dimension ref="A1:H29"/>
  <sheetViews>
    <sheetView zoomScaleNormal="100" zoomScalePageLayoutView="150" workbookViewId="0">
      <selection activeCell="E7" sqref="E7"/>
    </sheetView>
  </sheetViews>
  <sheetFormatPr defaultColWidth="10.7109375" defaultRowHeight="15" x14ac:dyDescent="0.25"/>
  <cols>
    <col min="1" max="1" width="10" style="34" bestFit="1" customWidth="1"/>
    <col min="2" max="3" width="9.7109375" style="34" bestFit="1" customWidth="1"/>
    <col min="4" max="4" width="8.7109375" style="34" bestFit="1" customWidth="1"/>
    <col min="5" max="16384" width="10.7109375" style="34"/>
  </cols>
  <sheetData>
    <row r="1" spans="1:8" ht="15.75" thickBot="1" x14ac:dyDescent="0.3">
      <c r="B1" s="59" t="s">
        <v>85</v>
      </c>
      <c r="C1" s="57" t="s">
        <v>81</v>
      </c>
      <c r="D1" s="57" t="s">
        <v>80</v>
      </c>
      <c r="E1" s="57" t="s">
        <v>82</v>
      </c>
      <c r="F1" s="57" t="s">
        <v>81</v>
      </c>
      <c r="G1" s="57" t="s">
        <v>80</v>
      </c>
    </row>
    <row r="2" spans="1:8" x14ac:dyDescent="0.25">
      <c r="A2" s="34" t="s">
        <v>1</v>
      </c>
      <c r="B2" s="56">
        <v>1922.9</v>
      </c>
      <c r="C2" s="56">
        <f>'Budget 2022'!D16</f>
        <v>1650</v>
      </c>
      <c r="D2" s="53">
        <f>B2-C2</f>
        <v>272.90000000000009</v>
      </c>
      <c r="E2" s="53">
        <f>846+B2</f>
        <v>2768.9</v>
      </c>
      <c r="F2" s="53">
        <f>SUM('Budget 2022'!B16:D16)</f>
        <v>6150</v>
      </c>
      <c r="G2" s="55">
        <f>E2-F2</f>
        <v>-3381.1</v>
      </c>
    </row>
    <row r="3" spans="1:8" x14ac:dyDescent="0.25">
      <c r="A3" s="34" t="s">
        <v>79</v>
      </c>
      <c r="B3" s="54">
        <v>798.82</v>
      </c>
      <c r="C3" s="54">
        <f>'Budget 2022'!D65</f>
        <v>2095.5</v>
      </c>
      <c r="D3" s="53">
        <f>C3-B3</f>
        <v>1296.6799999999998</v>
      </c>
      <c r="E3" s="53">
        <f>SUM(February!B3, January!B3, B3)</f>
        <v>5183.46</v>
      </c>
      <c r="F3" s="53">
        <f>SUM('Budget 2022'!B65:D65)</f>
        <v>7174.46</v>
      </c>
      <c r="G3" s="53">
        <f>F3-E3</f>
        <v>1991</v>
      </c>
    </row>
    <row r="4" spans="1:8" x14ac:dyDescent="0.25">
      <c r="A4" s="34" t="s">
        <v>78</v>
      </c>
      <c r="B4" s="54">
        <f>B2-B3</f>
        <v>1124.08</v>
      </c>
      <c r="C4" s="53">
        <f>C2-C3</f>
        <v>-445.5</v>
      </c>
      <c r="D4" s="53">
        <f>B4-C4</f>
        <v>1569.58</v>
      </c>
      <c r="E4" s="53">
        <f>E2-E3</f>
        <v>-2414.56</v>
      </c>
      <c r="F4" s="53">
        <f>F2-F3</f>
        <v>-1024.46</v>
      </c>
      <c r="G4" s="52">
        <f>E4-F4</f>
        <v>-1390.1</v>
      </c>
    </row>
    <row r="5" spans="1:8" x14ac:dyDescent="0.25">
      <c r="B5" s="54"/>
      <c r="C5" s="53"/>
      <c r="D5" s="53"/>
      <c r="E5" s="53"/>
      <c r="F5" s="53"/>
      <c r="G5" s="52"/>
    </row>
    <row r="6" spans="1:8" ht="15.75" thickBot="1" x14ac:dyDescent="0.3">
      <c r="A6" s="34" t="s">
        <v>77</v>
      </c>
      <c r="B6" s="51"/>
      <c r="C6" s="50"/>
      <c r="D6" s="49"/>
      <c r="E6" s="48">
        <v>47825.98</v>
      </c>
      <c r="F6" s="48"/>
      <c r="G6" s="47"/>
    </row>
    <row r="7" spans="1:8" x14ac:dyDescent="0.25">
      <c r="E7" s="46" t="s">
        <v>76</v>
      </c>
    </row>
    <row r="8" spans="1:8" x14ac:dyDescent="0.25">
      <c r="A8" s="45"/>
    </row>
    <row r="9" spans="1:8" x14ac:dyDescent="0.25">
      <c r="B9" s="34" t="s">
        <v>75</v>
      </c>
      <c r="C9" s="44" t="s">
        <v>74</v>
      </c>
    </row>
    <row r="12" spans="1:8" ht="15.75" x14ac:dyDescent="0.25">
      <c r="A12" s="43"/>
      <c r="B12" s="43"/>
      <c r="C12" s="43"/>
      <c r="D12" s="36"/>
      <c r="E12" s="36"/>
      <c r="F12" s="36"/>
      <c r="G12" s="36"/>
      <c r="H12" s="36"/>
    </row>
    <row r="13" spans="1:8" ht="17.25" x14ac:dyDescent="0.3">
      <c r="A13" s="40"/>
      <c r="B13" s="42"/>
      <c r="C13" s="40"/>
      <c r="D13" s="40"/>
      <c r="E13" s="40"/>
      <c r="F13" s="41"/>
      <c r="G13" s="40"/>
      <c r="H13" s="40"/>
    </row>
    <row r="14" spans="1:8" ht="17.25" x14ac:dyDescent="0.3">
      <c r="A14" s="40"/>
      <c r="B14" s="42"/>
      <c r="C14" s="40"/>
      <c r="D14" s="40"/>
      <c r="E14" s="40"/>
      <c r="F14" s="41"/>
      <c r="G14" s="40"/>
      <c r="H14" s="40"/>
    </row>
    <row r="15" spans="1:8" ht="17.25" x14ac:dyDescent="0.3">
      <c r="A15" s="40"/>
      <c r="B15" s="42"/>
      <c r="C15" s="40"/>
      <c r="D15" s="40"/>
      <c r="E15" s="40"/>
      <c r="F15" s="41"/>
      <c r="G15" s="40"/>
      <c r="H15" s="40"/>
    </row>
    <row r="16" spans="1:8" ht="17.25" x14ac:dyDescent="0.3">
      <c r="A16" s="40"/>
      <c r="B16" s="42"/>
      <c r="C16" s="40"/>
      <c r="D16" s="40"/>
      <c r="E16" s="40"/>
      <c r="F16" s="40"/>
      <c r="G16" s="41"/>
      <c r="H16" s="40"/>
    </row>
    <row r="17" spans="1:8" ht="17.25" x14ac:dyDescent="0.3">
      <c r="A17" s="40"/>
      <c r="B17" s="42"/>
      <c r="C17" s="40"/>
      <c r="D17" s="40"/>
      <c r="E17" s="40"/>
      <c r="F17" s="40"/>
      <c r="G17" s="41"/>
      <c r="H17" s="40"/>
    </row>
    <row r="18" spans="1:8" ht="17.25" x14ac:dyDescent="0.3">
      <c r="A18" s="40"/>
      <c r="B18" s="42"/>
      <c r="C18" s="40"/>
      <c r="D18" s="40"/>
      <c r="E18" s="40"/>
      <c r="F18" s="41"/>
      <c r="G18" s="40"/>
      <c r="H18" s="40"/>
    </row>
    <row r="19" spans="1:8" ht="17.25" x14ac:dyDescent="0.3">
      <c r="A19" s="40"/>
      <c r="B19" s="42"/>
      <c r="C19" s="40"/>
      <c r="D19" s="40"/>
      <c r="E19" s="40"/>
      <c r="F19" s="41"/>
      <c r="G19" s="40"/>
      <c r="H19" s="40"/>
    </row>
    <row r="20" spans="1:8" ht="17.25" x14ac:dyDescent="0.3">
      <c r="A20" s="40"/>
      <c r="B20" s="42"/>
      <c r="C20" s="40"/>
      <c r="D20" s="40"/>
      <c r="E20" s="40"/>
      <c r="F20" s="41"/>
      <c r="G20" s="40"/>
      <c r="H20" s="40"/>
    </row>
    <row r="21" spans="1:8" ht="17.25" x14ac:dyDescent="0.3">
      <c r="A21" s="40"/>
      <c r="B21" s="42"/>
      <c r="C21" s="40"/>
      <c r="D21" s="40"/>
      <c r="E21" s="40"/>
      <c r="F21" s="41"/>
      <c r="G21" s="40"/>
      <c r="H21" s="40"/>
    </row>
    <row r="22" spans="1:8" ht="17.25" x14ac:dyDescent="0.3">
      <c r="A22" s="40"/>
      <c r="B22" s="42"/>
      <c r="C22" s="40"/>
      <c r="D22" s="40"/>
      <c r="E22" s="40"/>
      <c r="F22" s="40"/>
      <c r="G22" s="41"/>
      <c r="H22" s="40"/>
    </row>
    <row r="23" spans="1:8" ht="17.25" x14ac:dyDescent="0.3">
      <c r="A23" s="40"/>
      <c r="B23" s="42"/>
      <c r="C23" s="40"/>
      <c r="D23" s="40"/>
      <c r="E23" s="40"/>
      <c r="F23" s="41"/>
      <c r="G23" s="40"/>
      <c r="H23" s="40"/>
    </row>
    <row r="24" spans="1:8" ht="16.5" x14ac:dyDescent="0.25">
      <c r="A24" s="38"/>
      <c r="B24" s="39"/>
      <c r="C24" s="38"/>
      <c r="D24" s="38"/>
      <c r="E24" s="38"/>
      <c r="F24" s="37"/>
      <c r="G24" s="36"/>
      <c r="H24" s="36"/>
    </row>
    <row r="26" spans="1:8" x14ac:dyDescent="0.25">
      <c r="F26" s="35"/>
      <c r="G26" s="35"/>
    </row>
    <row r="27" spans="1:8" x14ac:dyDescent="0.25">
      <c r="G27" s="35"/>
    </row>
    <row r="29" spans="1:8" x14ac:dyDescent="0.25">
      <c r="G29" s="35"/>
    </row>
  </sheetData>
  <hyperlinks>
    <hyperlink ref="C9" r:id="rId1" xr:uid="{98A0B868-EC6B-4283-B35C-BB9D4D295C24}"/>
  </hyperlinks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AE0E3-65DE-4281-858E-D9C73ED7BA7C}">
  <dimension ref="A1:H29"/>
  <sheetViews>
    <sheetView zoomScaleNormal="100" zoomScalePageLayoutView="150" workbookViewId="0">
      <selection activeCell="E2" sqref="E2"/>
    </sheetView>
  </sheetViews>
  <sheetFormatPr defaultColWidth="10.7109375" defaultRowHeight="15" x14ac:dyDescent="0.25"/>
  <cols>
    <col min="1" max="1" width="10" style="34" bestFit="1" customWidth="1"/>
    <col min="2" max="3" width="9.7109375" style="34" bestFit="1" customWidth="1"/>
    <col min="4" max="4" width="12.140625" style="34" customWidth="1"/>
    <col min="5" max="16384" width="10.7109375" style="34"/>
  </cols>
  <sheetData>
    <row r="1" spans="1:8" ht="15.75" thickBot="1" x14ac:dyDescent="0.3">
      <c r="B1" s="59" t="s">
        <v>86</v>
      </c>
      <c r="C1" s="57" t="s">
        <v>81</v>
      </c>
      <c r="D1" s="57" t="s">
        <v>80</v>
      </c>
      <c r="E1" s="57" t="s">
        <v>82</v>
      </c>
      <c r="F1" s="57" t="s">
        <v>81</v>
      </c>
      <c r="G1" s="57" t="s">
        <v>80</v>
      </c>
    </row>
    <row r="2" spans="1:8" x14ac:dyDescent="0.25">
      <c r="A2" s="34" t="s">
        <v>1</v>
      </c>
      <c r="B2" s="56">
        <v>557.6</v>
      </c>
      <c r="C2" s="56">
        <f>'Budget 2022'!E16</f>
        <v>1650</v>
      </c>
      <c r="D2" s="53">
        <f>B2-C2</f>
        <v>-1092.4000000000001</v>
      </c>
      <c r="E2" s="60">
        <f>2769+B2</f>
        <v>3326.6</v>
      </c>
      <c r="F2" s="53">
        <f>SUM('Budget 2022'!B16:E16)</f>
        <v>7800</v>
      </c>
      <c r="G2" s="55">
        <f>E2-F2</f>
        <v>-4473.3999999999996</v>
      </c>
    </row>
    <row r="3" spans="1:8" x14ac:dyDescent="0.25">
      <c r="A3" s="34" t="s">
        <v>79</v>
      </c>
      <c r="B3" s="54">
        <v>4017.84</v>
      </c>
      <c r="C3" s="54">
        <f>'Budget 2022'!E65</f>
        <v>2408.7799999999997</v>
      </c>
      <c r="D3" s="53">
        <f>C3-B3</f>
        <v>-1609.0600000000004</v>
      </c>
      <c r="E3" s="53">
        <f>5183+April!B3</f>
        <v>9200.84</v>
      </c>
      <c r="F3" s="53">
        <f>SUM('Budget 2022'!B65:E65)</f>
        <v>9583.24</v>
      </c>
      <c r="G3" s="52">
        <f>F3-E3</f>
        <v>382.39999999999964</v>
      </c>
    </row>
    <row r="4" spans="1:8" x14ac:dyDescent="0.25">
      <c r="A4" s="34" t="s">
        <v>78</v>
      </c>
      <c r="B4" s="54">
        <f>B2-B3</f>
        <v>-3460.2400000000002</v>
      </c>
      <c r="C4" s="53">
        <f>C2-C3</f>
        <v>-758.77999999999975</v>
      </c>
      <c r="D4" s="53">
        <f>B4-C4</f>
        <v>-2701.4600000000005</v>
      </c>
      <c r="E4" s="53">
        <f>E2-E3</f>
        <v>-5874.24</v>
      </c>
      <c r="F4" s="53">
        <f>F2-F3</f>
        <v>-1783.2399999999998</v>
      </c>
      <c r="G4" s="52">
        <f>E4-F4</f>
        <v>-4091</v>
      </c>
    </row>
    <row r="5" spans="1:8" x14ac:dyDescent="0.25">
      <c r="B5" s="54"/>
      <c r="C5" s="53"/>
      <c r="D5" s="53"/>
      <c r="E5" s="53"/>
      <c r="F5" s="53"/>
      <c r="G5" s="52"/>
    </row>
    <row r="6" spans="1:8" ht="15.75" thickBot="1" x14ac:dyDescent="0.3">
      <c r="A6" s="34" t="s">
        <v>77</v>
      </c>
      <c r="B6" s="51"/>
      <c r="C6" s="50"/>
      <c r="D6" s="49"/>
      <c r="E6" s="48">
        <v>44364.85</v>
      </c>
      <c r="F6" s="48"/>
      <c r="G6" s="47"/>
    </row>
    <row r="7" spans="1:8" x14ac:dyDescent="0.25">
      <c r="E7" s="46" t="s">
        <v>76</v>
      </c>
    </row>
    <row r="8" spans="1:8" x14ac:dyDescent="0.25">
      <c r="A8" s="45"/>
    </row>
    <row r="9" spans="1:8" x14ac:dyDescent="0.25">
      <c r="B9" s="34" t="s">
        <v>75</v>
      </c>
      <c r="C9" s="44" t="s">
        <v>74</v>
      </c>
    </row>
    <row r="12" spans="1:8" ht="15.75" x14ac:dyDescent="0.25">
      <c r="A12" s="43"/>
      <c r="B12" s="43"/>
      <c r="C12" s="43"/>
      <c r="D12" s="36"/>
      <c r="E12" s="36"/>
      <c r="F12" s="36"/>
      <c r="G12" s="36"/>
      <c r="H12" s="36"/>
    </row>
    <row r="13" spans="1:8" ht="17.25" x14ac:dyDescent="0.3">
      <c r="A13" s="40"/>
      <c r="B13" s="42"/>
      <c r="C13" s="40"/>
      <c r="D13" s="40"/>
      <c r="E13" s="40"/>
      <c r="F13" s="41"/>
      <c r="G13" s="40"/>
      <c r="H13" s="40"/>
    </row>
    <row r="14" spans="1:8" ht="17.25" x14ac:dyDescent="0.3">
      <c r="A14" s="40"/>
      <c r="B14" s="42"/>
      <c r="C14" s="40"/>
      <c r="D14" s="40"/>
      <c r="E14" s="40"/>
      <c r="F14" s="41"/>
      <c r="G14" s="40"/>
      <c r="H14" s="40"/>
    </row>
    <row r="15" spans="1:8" ht="17.25" x14ac:dyDescent="0.3">
      <c r="A15" s="40"/>
      <c r="B15" s="42"/>
      <c r="C15" s="40"/>
      <c r="D15" s="40"/>
      <c r="E15" s="40"/>
      <c r="F15" s="41"/>
      <c r="G15" s="40"/>
      <c r="H15" s="40"/>
    </row>
    <row r="16" spans="1:8" ht="17.25" x14ac:dyDescent="0.3">
      <c r="A16" s="40"/>
      <c r="B16" s="42"/>
      <c r="C16" s="40"/>
      <c r="D16" s="40"/>
      <c r="E16" s="40"/>
      <c r="F16" s="40"/>
      <c r="G16" s="41"/>
      <c r="H16" s="40"/>
    </row>
    <row r="17" spans="1:8" ht="17.25" x14ac:dyDescent="0.3">
      <c r="A17" s="40"/>
      <c r="B17" s="42"/>
      <c r="C17" s="40"/>
      <c r="D17" s="40"/>
      <c r="E17" s="40"/>
      <c r="F17" s="40"/>
      <c r="G17" s="41"/>
      <c r="H17" s="40"/>
    </row>
    <row r="18" spans="1:8" ht="17.25" x14ac:dyDescent="0.3">
      <c r="A18" s="40"/>
      <c r="B18" s="42"/>
      <c r="C18" s="40"/>
      <c r="D18" s="40"/>
      <c r="E18" s="40"/>
      <c r="F18" s="41"/>
      <c r="G18" s="40"/>
      <c r="H18" s="40"/>
    </row>
    <row r="19" spans="1:8" ht="17.25" x14ac:dyDescent="0.3">
      <c r="A19" s="40"/>
      <c r="B19" s="42"/>
      <c r="C19" s="40"/>
      <c r="D19" s="40"/>
      <c r="E19" s="40"/>
      <c r="F19" s="41"/>
      <c r="G19" s="40"/>
      <c r="H19" s="40"/>
    </row>
    <row r="20" spans="1:8" ht="17.25" x14ac:dyDescent="0.3">
      <c r="A20" s="40"/>
      <c r="B20" s="42"/>
      <c r="C20" s="40"/>
      <c r="D20" s="40"/>
      <c r="E20" s="40"/>
      <c r="F20" s="41"/>
      <c r="G20" s="40"/>
      <c r="H20" s="40"/>
    </row>
    <row r="21" spans="1:8" ht="17.25" x14ac:dyDescent="0.3">
      <c r="A21" s="40"/>
      <c r="B21" s="42"/>
      <c r="C21" s="40"/>
      <c r="D21" s="40"/>
      <c r="E21" s="40"/>
      <c r="F21" s="41"/>
      <c r="G21" s="40"/>
      <c r="H21" s="40"/>
    </row>
    <row r="22" spans="1:8" ht="17.25" x14ac:dyDescent="0.3">
      <c r="A22" s="40"/>
      <c r="B22" s="42"/>
      <c r="C22" s="40"/>
      <c r="D22" s="40"/>
      <c r="E22" s="40"/>
      <c r="F22" s="40"/>
      <c r="G22" s="41"/>
      <c r="H22" s="40"/>
    </row>
    <row r="23" spans="1:8" ht="17.25" x14ac:dyDescent="0.3">
      <c r="A23" s="40"/>
      <c r="B23" s="42"/>
      <c r="C23" s="40"/>
      <c r="D23" s="40"/>
      <c r="E23" s="40"/>
      <c r="F23" s="41"/>
      <c r="G23" s="40"/>
      <c r="H23" s="40"/>
    </row>
    <row r="24" spans="1:8" ht="16.5" x14ac:dyDescent="0.25">
      <c r="A24" s="38"/>
      <c r="B24" s="39"/>
      <c r="C24" s="38"/>
      <c r="D24" s="38"/>
      <c r="E24" s="38"/>
      <c r="F24" s="37"/>
      <c r="G24" s="36"/>
      <c r="H24" s="36"/>
    </row>
    <row r="26" spans="1:8" x14ac:dyDescent="0.25">
      <c r="F26" s="35"/>
      <c r="G26" s="35"/>
    </row>
    <row r="27" spans="1:8" x14ac:dyDescent="0.25">
      <c r="G27" s="35"/>
    </row>
    <row r="29" spans="1:8" x14ac:dyDescent="0.25">
      <c r="G29" s="35"/>
    </row>
  </sheetData>
  <hyperlinks>
    <hyperlink ref="C9" r:id="rId1" xr:uid="{7726FB84-3C99-4F18-A17A-BFE5B95D92BA}"/>
  </hyperlinks>
  <pageMargins left="0.7" right="0.7" top="0.75" bottom="0.75" header="0.3" footer="0.3"/>
  <pageSetup orientation="portrait" horizontalDpi="0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73B26-1F93-4AC9-810B-E427C405A7FE}">
  <dimension ref="A1:H29"/>
  <sheetViews>
    <sheetView zoomScaleNormal="100" zoomScalePageLayoutView="150" workbookViewId="0">
      <selection activeCell="E2" sqref="E2"/>
    </sheetView>
  </sheetViews>
  <sheetFormatPr defaultColWidth="10.7109375" defaultRowHeight="15" x14ac:dyDescent="0.25"/>
  <cols>
    <col min="1" max="1" width="10" style="34" bestFit="1" customWidth="1"/>
    <col min="2" max="3" width="9.7109375" style="34" bestFit="1" customWidth="1"/>
    <col min="4" max="4" width="12.140625" style="34" customWidth="1"/>
    <col min="5" max="16384" width="10.7109375" style="34"/>
  </cols>
  <sheetData>
    <row r="1" spans="1:8" ht="15.75" thickBot="1" x14ac:dyDescent="0.3">
      <c r="B1" s="61" t="s">
        <v>87</v>
      </c>
      <c r="C1" s="57" t="s">
        <v>81</v>
      </c>
      <c r="D1" s="57" t="s">
        <v>80</v>
      </c>
      <c r="E1" s="57" t="s">
        <v>82</v>
      </c>
      <c r="F1" s="57" t="s">
        <v>81</v>
      </c>
      <c r="G1" s="57" t="s">
        <v>80</v>
      </c>
    </row>
    <row r="2" spans="1:8" x14ac:dyDescent="0.25">
      <c r="A2" s="34" t="s">
        <v>1</v>
      </c>
      <c r="B2" s="56">
        <v>1324.1</v>
      </c>
      <c r="C2" s="56">
        <f>'Budget 2022'!F16</f>
        <v>1650</v>
      </c>
      <c r="D2" s="53">
        <f>B2-C2</f>
        <v>-325.90000000000009</v>
      </c>
      <c r="E2" s="60">
        <f>3327+B2</f>
        <v>4651.1000000000004</v>
      </c>
      <c r="F2" s="53">
        <f>SUM('Budget 2022'!B16:F16)</f>
        <v>9450</v>
      </c>
      <c r="G2" s="55">
        <f>E2-F2</f>
        <v>-4798.8999999999996</v>
      </c>
    </row>
    <row r="3" spans="1:8" x14ac:dyDescent="0.25">
      <c r="A3" s="34" t="s">
        <v>79</v>
      </c>
      <c r="B3" s="54">
        <v>6653.48</v>
      </c>
      <c r="C3" s="54">
        <f>'Budget 2022'!F65</f>
        <v>1729.5</v>
      </c>
      <c r="D3" s="53">
        <f>C3-B3</f>
        <v>-4923.9799999999996</v>
      </c>
      <c r="E3" s="53">
        <f>9201+May!B3</f>
        <v>15854.48</v>
      </c>
      <c r="F3" s="53">
        <f>SUM('Budget 2022'!B65:F65)</f>
        <v>11312.74</v>
      </c>
      <c r="G3" s="52">
        <f>F3-E3</f>
        <v>-4541.74</v>
      </c>
    </row>
    <row r="4" spans="1:8" x14ac:dyDescent="0.25">
      <c r="A4" s="34" t="s">
        <v>78</v>
      </c>
      <c r="B4" s="54">
        <f>B2-B3</f>
        <v>-5329.3799999999992</v>
      </c>
      <c r="C4" s="53">
        <f>C2-C3</f>
        <v>-79.5</v>
      </c>
      <c r="D4" s="53">
        <f>B4-C4</f>
        <v>-5249.8799999999992</v>
      </c>
      <c r="E4" s="53">
        <f>E2-E3</f>
        <v>-11203.38</v>
      </c>
      <c r="F4" s="53">
        <f>F2-F3</f>
        <v>-1862.7399999999998</v>
      </c>
      <c r="G4" s="52">
        <f>E4-F4</f>
        <v>-9340.64</v>
      </c>
    </row>
    <row r="5" spans="1:8" x14ac:dyDescent="0.25">
      <c r="B5" s="54"/>
      <c r="C5" s="53"/>
      <c r="D5" s="53"/>
      <c r="E5" s="53"/>
      <c r="F5" s="53"/>
      <c r="G5" s="52"/>
    </row>
    <row r="6" spans="1:8" ht="15.75" thickBot="1" x14ac:dyDescent="0.3">
      <c r="A6" s="34" t="s">
        <v>77</v>
      </c>
      <c r="B6" s="51"/>
      <c r="C6" s="50"/>
      <c r="D6" s="49"/>
      <c r="E6" s="48">
        <v>38997</v>
      </c>
      <c r="F6" s="48"/>
      <c r="G6" s="47"/>
    </row>
    <row r="7" spans="1:8" x14ac:dyDescent="0.25">
      <c r="E7" s="46" t="s">
        <v>76</v>
      </c>
    </row>
    <row r="8" spans="1:8" x14ac:dyDescent="0.25">
      <c r="A8" s="45"/>
    </row>
    <row r="9" spans="1:8" x14ac:dyDescent="0.25">
      <c r="B9" s="34" t="s">
        <v>75</v>
      </c>
      <c r="C9" s="44" t="s">
        <v>74</v>
      </c>
    </row>
    <row r="12" spans="1:8" ht="15.75" x14ac:dyDescent="0.25">
      <c r="A12" s="43"/>
      <c r="B12" s="43"/>
      <c r="C12" s="43"/>
      <c r="D12" s="36"/>
      <c r="E12" s="36"/>
      <c r="F12" s="36"/>
      <c r="G12" s="36"/>
      <c r="H12" s="36"/>
    </row>
    <row r="13" spans="1:8" ht="17.25" x14ac:dyDescent="0.3">
      <c r="A13" s="40"/>
      <c r="B13" s="42"/>
      <c r="C13" s="40"/>
      <c r="D13" s="40"/>
      <c r="E13" s="40"/>
      <c r="F13" s="41"/>
      <c r="G13" s="40"/>
      <c r="H13" s="40"/>
    </row>
    <row r="14" spans="1:8" ht="17.25" x14ac:dyDescent="0.3">
      <c r="A14" s="40"/>
      <c r="B14" s="42"/>
      <c r="C14" s="40"/>
      <c r="D14" s="40"/>
      <c r="E14" s="40"/>
      <c r="F14" s="41"/>
      <c r="G14" s="40"/>
      <c r="H14" s="40"/>
    </row>
    <row r="15" spans="1:8" ht="17.25" x14ac:dyDescent="0.3">
      <c r="A15" s="40"/>
      <c r="B15" s="42"/>
      <c r="C15" s="40"/>
      <c r="D15" s="40"/>
      <c r="E15" s="40"/>
      <c r="F15" s="41"/>
      <c r="G15" s="40"/>
      <c r="H15" s="40"/>
    </row>
    <row r="16" spans="1:8" ht="17.25" x14ac:dyDescent="0.3">
      <c r="A16" s="40"/>
      <c r="B16" s="42"/>
      <c r="C16" s="40"/>
      <c r="D16" s="40"/>
      <c r="E16" s="40"/>
      <c r="F16" s="40"/>
      <c r="G16" s="41"/>
      <c r="H16" s="40"/>
    </row>
    <row r="17" spans="1:8" ht="17.25" x14ac:dyDescent="0.3">
      <c r="A17" s="40"/>
      <c r="B17" s="42"/>
      <c r="C17" s="40"/>
      <c r="D17" s="40"/>
      <c r="E17" s="40"/>
      <c r="F17" s="40"/>
      <c r="G17" s="41"/>
      <c r="H17" s="40"/>
    </row>
    <row r="18" spans="1:8" ht="17.25" x14ac:dyDescent="0.3">
      <c r="A18" s="40"/>
      <c r="B18" s="42"/>
      <c r="C18" s="40"/>
      <c r="D18" s="40"/>
      <c r="E18" s="40"/>
      <c r="F18" s="41"/>
      <c r="G18" s="40"/>
      <c r="H18" s="40"/>
    </row>
    <row r="19" spans="1:8" ht="17.25" x14ac:dyDescent="0.3">
      <c r="A19" s="40"/>
      <c r="B19" s="42"/>
      <c r="C19" s="40"/>
      <c r="D19" s="40"/>
      <c r="E19" s="40"/>
      <c r="F19" s="41"/>
      <c r="G19" s="40"/>
      <c r="H19" s="40"/>
    </row>
    <row r="20" spans="1:8" ht="17.25" x14ac:dyDescent="0.3">
      <c r="A20" s="40"/>
      <c r="B20" s="42"/>
      <c r="C20" s="40"/>
      <c r="D20" s="40"/>
      <c r="E20" s="40"/>
      <c r="F20" s="41"/>
      <c r="G20" s="40"/>
      <c r="H20" s="40"/>
    </row>
    <row r="21" spans="1:8" ht="17.25" x14ac:dyDescent="0.3">
      <c r="A21" s="40"/>
      <c r="B21" s="42"/>
      <c r="C21" s="40"/>
      <c r="D21" s="40"/>
      <c r="E21" s="40"/>
      <c r="F21" s="41"/>
      <c r="G21" s="40"/>
      <c r="H21" s="40"/>
    </row>
    <row r="22" spans="1:8" ht="17.25" x14ac:dyDescent="0.3">
      <c r="A22" s="40"/>
      <c r="B22" s="42"/>
      <c r="C22" s="40"/>
      <c r="D22" s="40"/>
      <c r="E22" s="40"/>
      <c r="F22" s="40"/>
      <c r="G22" s="41"/>
      <c r="H22" s="40"/>
    </row>
    <row r="23" spans="1:8" ht="17.25" x14ac:dyDescent="0.3">
      <c r="A23" s="40"/>
      <c r="B23" s="42"/>
      <c r="C23" s="40"/>
      <c r="D23" s="40"/>
      <c r="E23" s="40"/>
      <c r="F23" s="41"/>
      <c r="G23" s="40"/>
      <c r="H23" s="40"/>
    </row>
    <row r="24" spans="1:8" ht="16.5" x14ac:dyDescent="0.25">
      <c r="A24" s="38"/>
      <c r="B24" s="39"/>
      <c r="C24" s="38"/>
      <c r="D24" s="38"/>
      <c r="E24" s="38"/>
      <c r="F24" s="37"/>
      <c r="G24" s="36"/>
      <c r="H24" s="36"/>
    </row>
    <row r="26" spans="1:8" x14ac:dyDescent="0.25">
      <c r="F26" s="35"/>
      <c r="G26" s="35"/>
    </row>
    <row r="27" spans="1:8" x14ac:dyDescent="0.25">
      <c r="G27" s="35"/>
    </row>
    <row r="29" spans="1:8" x14ac:dyDescent="0.25">
      <c r="G29" s="35"/>
    </row>
  </sheetData>
  <hyperlinks>
    <hyperlink ref="C9" r:id="rId1" xr:uid="{D5A12A86-2AE9-408C-99CE-08E51EEF3B36}"/>
  </hyperlinks>
  <pageMargins left="0.7" right="0.7" top="0.75" bottom="0.75" header="0.3" footer="0.3"/>
  <pageSetup orientation="portrait" horizontalDpi="0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C8856-8D57-4234-80E7-D47984EC646C}">
  <dimension ref="A1:G9"/>
  <sheetViews>
    <sheetView workbookViewId="0">
      <selection activeCell="E2" sqref="E2"/>
    </sheetView>
  </sheetViews>
  <sheetFormatPr defaultRowHeight="15" x14ac:dyDescent="0.25"/>
  <sheetData>
    <row r="1" spans="1:7" ht="15.75" thickBot="1" x14ac:dyDescent="0.3">
      <c r="A1" s="34"/>
      <c r="B1" s="64" t="s">
        <v>107</v>
      </c>
      <c r="C1" s="57" t="s">
        <v>81</v>
      </c>
      <c r="D1" s="57" t="s">
        <v>80</v>
      </c>
      <c r="E1" s="57" t="s">
        <v>82</v>
      </c>
      <c r="F1" s="57" t="s">
        <v>81</v>
      </c>
      <c r="G1" s="57" t="s">
        <v>80</v>
      </c>
    </row>
    <row r="2" spans="1:7" x14ac:dyDescent="0.25">
      <c r="A2" s="34" t="s">
        <v>1</v>
      </c>
      <c r="B2" s="56">
        <f>1122+15000</f>
        <v>16122</v>
      </c>
      <c r="C2" s="56">
        <f>'Budget 2022'!G16</f>
        <v>1650</v>
      </c>
      <c r="D2" s="53">
        <f>B2-C2</f>
        <v>14472</v>
      </c>
      <c r="E2" s="60">
        <f>4651+B2</f>
        <v>20773</v>
      </c>
      <c r="F2" s="53">
        <f>SUM('Budget 2022'!B16:G16)</f>
        <v>11100</v>
      </c>
      <c r="G2" s="55">
        <f>E2-F2</f>
        <v>9673</v>
      </c>
    </row>
    <row r="3" spans="1:7" x14ac:dyDescent="0.25">
      <c r="A3" s="34" t="s">
        <v>79</v>
      </c>
      <c r="B3" s="54">
        <v>25767.54</v>
      </c>
      <c r="C3" s="54">
        <f>'Budget 2022'!G65</f>
        <v>2429.5</v>
      </c>
      <c r="D3" s="53">
        <f>C3-B3</f>
        <v>-23338.04</v>
      </c>
      <c r="E3" s="65">
        <f>15854+B3</f>
        <v>41621.54</v>
      </c>
      <c r="F3" s="53">
        <f>SUM('Budget 2022'!B65:G65)</f>
        <v>13742.24</v>
      </c>
      <c r="G3" s="52">
        <f>F3-E3</f>
        <v>-27879.300000000003</v>
      </c>
    </row>
    <row r="4" spans="1:7" x14ac:dyDescent="0.25">
      <c r="A4" s="34" t="s">
        <v>78</v>
      </c>
      <c r="B4" s="54">
        <f>B2-B3</f>
        <v>-9645.5400000000009</v>
      </c>
      <c r="C4" s="53">
        <f>C2-C3</f>
        <v>-779.5</v>
      </c>
      <c r="D4" s="53">
        <f>B4-C4</f>
        <v>-8866.0400000000009</v>
      </c>
      <c r="E4" s="53">
        <f>E2-E3</f>
        <v>-20848.54</v>
      </c>
      <c r="F4" s="53">
        <f>F2-F3</f>
        <v>-2642.24</v>
      </c>
      <c r="G4" s="52">
        <f>E4-F4</f>
        <v>-18206.300000000003</v>
      </c>
    </row>
    <row r="5" spans="1:7" x14ac:dyDescent="0.25">
      <c r="A5" s="34"/>
      <c r="B5" s="54"/>
      <c r="C5" s="53"/>
      <c r="D5" s="53"/>
      <c r="E5" s="53"/>
      <c r="F5" s="53"/>
      <c r="G5" s="52"/>
    </row>
    <row r="6" spans="1:7" ht="15.75" thickBot="1" x14ac:dyDescent="0.3">
      <c r="A6" s="34" t="s">
        <v>77</v>
      </c>
      <c r="B6" s="51"/>
      <c r="C6" s="50"/>
      <c r="D6" s="49"/>
      <c r="E6" s="48">
        <v>29252</v>
      </c>
      <c r="F6" s="48"/>
      <c r="G6" s="47"/>
    </row>
    <row r="7" spans="1:7" x14ac:dyDescent="0.25">
      <c r="A7" s="34"/>
      <c r="B7" s="34"/>
      <c r="C7" s="34"/>
      <c r="D7" s="34"/>
      <c r="E7" s="46" t="s">
        <v>76</v>
      </c>
      <c r="F7" s="34"/>
      <c r="G7" s="34"/>
    </row>
    <row r="8" spans="1:7" x14ac:dyDescent="0.25">
      <c r="A8" s="45"/>
      <c r="B8" s="34"/>
      <c r="C8" s="34"/>
      <c r="D8" s="34"/>
      <c r="E8" s="34"/>
      <c r="F8" s="34"/>
      <c r="G8" s="34"/>
    </row>
    <row r="9" spans="1:7" x14ac:dyDescent="0.25">
      <c r="A9" s="34"/>
      <c r="B9" s="34" t="s">
        <v>75</v>
      </c>
      <c r="C9" s="44" t="s">
        <v>74</v>
      </c>
      <c r="D9" s="34"/>
      <c r="E9" s="34"/>
      <c r="F9" s="34"/>
      <c r="G9" s="34"/>
    </row>
  </sheetData>
  <hyperlinks>
    <hyperlink ref="C9" r:id="rId1" xr:uid="{618135E3-E5AD-45DA-B7A5-28C355ACA928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03CC1-5BD4-46B4-BFEF-61AD72436052}">
  <dimension ref="A1:G9"/>
  <sheetViews>
    <sheetView workbookViewId="0">
      <selection activeCell="A7" sqref="A7"/>
    </sheetView>
  </sheetViews>
  <sheetFormatPr defaultRowHeight="15" x14ac:dyDescent="0.25"/>
  <sheetData>
    <row r="1" spans="1:7" ht="15.75" thickBot="1" x14ac:dyDescent="0.3">
      <c r="A1" s="34"/>
      <c r="B1" s="67" t="s">
        <v>108</v>
      </c>
      <c r="C1" s="57" t="s">
        <v>81</v>
      </c>
      <c r="D1" s="57" t="s">
        <v>80</v>
      </c>
      <c r="E1" s="57" t="s">
        <v>82</v>
      </c>
      <c r="F1" s="57" t="s">
        <v>81</v>
      </c>
      <c r="G1" s="57" t="s">
        <v>80</v>
      </c>
    </row>
    <row r="2" spans="1:7" x14ac:dyDescent="0.25">
      <c r="A2" s="34" t="s">
        <v>1</v>
      </c>
      <c r="B2" s="56">
        <v>15607.51</v>
      </c>
      <c r="C2" s="56">
        <f>'Budget 2022'!H16</f>
        <v>5350</v>
      </c>
      <c r="D2" s="53">
        <f>B2-C2</f>
        <v>10257.51</v>
      </c>
      <c r="E2" s="60">
        <f>20773+B2</f>
        <v>36380.51</v>
      </c>
      <c r="F2" s="53">
        <f>SUM('Budget 2022'!B16:H16)</f>
        <v>16450</v>
      </c>
      <c r="G2" s="55">
        <f>E2-F2</f>
        <v>19930.510000000002</v>
      </c>
    </row>
    <row r="3" spans="1:7" x14ac:dyDescent="0.25">
      <c r="A3" s="34" t="s">
        <v>79</v>
      </c>
      <c r="B3" s="54">
        <v>9512.51</v>
      </c>
      <c r="C3" s="54">
        <f>'Budget 2022'!H65</f>
        <v>2702.5</v>
      </c>
      <c r="D3" s="53">
        <f>C3-B3</f>
        <v>-6810.01</v>
      </c>
      <c r="E3" s="65">
        <f>41622+B3</f>
        <v>51134.51</v>
      </c>
      <c r="F3" s="53">
        <f>SUM('Budget 2022'!B65:H65)</f>
        <v>16444.739999999998</v>
      </c>
      <c r="G3" s="52">
        <f>F3-E3</f>
        <v>-34689.770000000004</v>
      </c>
    </row>
    <row r="4" spans="1:7" x14ac:dyDescent="0.25">
      <c r="A4" s="34" t="s">
        <v>78</v>
      </c>
      <c r="B4" s="54">
        <f>B2-B3</f>
        <v>6095</v>
      </c>
      <c r="C4" s="53">
        <f>C2-C3</f>
        <v>2647.5</v>
      </c>
      <c r="D4" s="53">
        <f>B4-C4</f>
        <v>3447.5</v>
      </c>
      <c r="E4" s="53">
        <f>E2-E3</f>
        <v>-14754</v>
      </c>
      <c r="F4" s="53">
        <f>F2-F3</f>
        <v>5.2600000000020373</v>
      </c>
      <c r="G4" s="52">
        <f>E4-F4</f>
        <v>-14759.260000000002</v>
      </c>
    </row>
    <row r="5" spans="1:7" x14ac:dyDescent="0.25">
      <c r="A5" s="34"/>
      <c r="B5" s="54"/>
      <c r="C5" s="53"/>
      <c r="D5" s="53"/>
      <c r="E5" s="53"/>
      <c r="F5" s="53"/>
      <c r="G5" s="52"/>
    </row>
    <row r="6" spans="1:7" ht="15.75" thickBot="1" x14ac:dyDescent="0.3">
      <c r="A6" s="34" t="s">
        <v>77</v>
      </c>
      <c r="B6" s="51"/>
      <c r="C6" s="50"/>
      <c r="D6" s="49"/>
      <c r="E6" s="48">
        <v>29832</v>
      </c>
      <c r="F6" s="48"/>
      <c r="G6" s="47"/>
    </row>
    <row r="7" spans="1:7" x14ac:dyDescent="0.25">
      <c r="A7" s="34"/>
      <c r="B7" s="34"/>
      <c r="C7" s="34"/>
      <c r="D7" s="34"/>
      <c r="E7" s="46" t="s">
        <v>76</v>
      </c>
      <c r="F7" s="34"/>
      <c r="G7" s="34"/>
    </row>
    <row r="8" spans="1:7" x14ac:dyDescent="0.25">
      <c r="A8" s="45"/>
      <c r="B8" s="34"/>
      <c r="C8" s="34"/>
      <c r="D8" s="34"/>
      <c r="E8" s="34"/>
      <c r="F8" s="34"/>
      <c r="G8" s="34"/>
    </row>
    <row r="9" spans="1:7" x14ac:dyDescent="0.25">
      <c r="A9" s="34"/>
      <c r="B9" s="34" t="s">
        <v>75</v>
      </c>
      <c r="C9" s="44" t="s">
        <v>74</v>
      </c>
      <c r="D9" s="34"/>
      <c r="E9" s="34"/>
      <c r="F9" s="34"/>
      <c r="G9" s="34"/>
    </row>
  </sheetData>
  <hyperlinks>
    <hyperlink ref="C9" r:id="rId1" xr:uid="{35FC8964-6A7C-40D2-8AFD-890B0EE569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Budget 2022</vt:lpstr>
      <vt:lpstr>Ballot Access</vt:lpstr>
      <vt:lpstr>January</vt:lpstr>
      <vt:lpstr>February</vt:lpstr>
      <vt:lpstr>March</vt:lpstr>
      <vt:lpstr>April</vt:lpstr>
      <vt:lpstr>May</vt:lpstr>
      <vt:lpstr>June</vt:lpstr>
      <vt:lpstr>July</vt:lpstr>
      <vt:lpstr>Aug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Russ Clark</cp:lastModifiedBy>
  <dcterms:created xsi:type="dcterms:W3CDTF">2018-07-31T21:37:33Z</dcterms:created>
  <dcterms:modified xsi:type="dcterms:W3CDTF">2022-09-21T00:18:55Z</dcterms:modified>
</cp:coreProperties>
</file>